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esktop\0_Enseignement_22-23\WebSite_2023\Cours_Excel\"/>
    </mc:Choice>
  </mc:AlternateContent>
  <bookViews>
    <workbookView xWindow="0" yWindow="0" windowWidth="19200" windowHeight="7650" tabRatio="851" activeTab="2"/>
  </bookViews>
  <sheets>
    <sheet name="Programme_LibraAudit" sheetId="10" r:id="rId1"/>
    <sheet name="Plan_Session_2_ToDo" sheetId="2" r:id="rId2"/>
    <sheet name="Operateurs" sheetId="13" r:id="rId3"/>
    <sheet name="Racourcis_clavier" sheetId="3" r:id="rId4"/>
    <sheet name="FonctionsExcel" sheetId="9" r:id="rId5"/>
    <sheet name="Feuil1" sheetId="27" r:id="rId6"/>
    <sheet name="Fonctions_Excel_2022" sheetId="11" r:id="rId7"/>
    <sheet name="5" sheetId="23" r:id="rId8"/>
    <sheet name="6" sheetId="25" r:id="rId9"/>
    <sheet name="7" sheetId="24" r:id="rId10"/>
    <sheet name="8" sheetId="26" r:id="rId11"/>
    <sheet name="9" sheetId="18" r:id="rId12"/>
    <sheet name="Participants" sheetId="12" r:id="rId13"/>
    <sheet name="Entetes" sheetId="22" r:id="rId14"/>
    <sheet name="Doublons" sheetId="14" r:id="rId15"/>
    <sheet name="DeConcatener" sheetId="15" r:id="rId16"/>
    <sheet name="Math" sheetId="16" r:id="rId17"/>
    <sheet name="Sans Argument" sheetId="21" r:id="rId18"/>
    <sheet name="Sampling" sheetId="17" r:id="rId19"/>
    <sheet name="Import-txt" sheetId="19" r:id="rId20"/>
    <sheet name="Sparkline" sheetId="20"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7" hidden="1">'5'!$B$5:$D$21</definedName>
    <definedName name="_xlnm._FilterDatabase" localSheetId="8" hidden="1">'6'!$B$5:$D$21</definedName>
    <definedName name="ANEXP">[1]Participants!$F$19:$F$22</definedName>
    <definedName name="AnExper">[2]Participants!$F$19:$F$22</definedName>
    <definedName name="CT" localSheetId="7">#REF!</definedName>
    <definedName name="CT" localSheetId="8">#REF!</definedName>
    <definedName name="CT" localSheetId="9">'7'!$F$3:$F$4</definedName>
    <definedName name="CT" localSheetId="10">'8'!$F$3:$F$4</definedName>
    <definedName name="CT" localSheetId="15">#REF!</definedName>
    <definedName name="CT" localSheetId="13">#REF!</definedName>
    <definedName name="CT" localSheetId="6">#REF!</definedName>
    <definedName name="CT" localSheetId="16">#REF!</definedName>
    <definedName name="CT" localSheetId="2">#REF!</definedName>
    <definedName name="CT" localSheetId="12">#REF!</definedName>
    <definedName name="CT" localSheetId="0">#REF!</definedName>
    <definedName name="CT">#REF!</definedName>
    <definedName name="CU" localSheetId="7">#REF!</definedName>
    <definedName name="CU" localSheetId="8">#REF!</definedName>
    <definedName name="CU" localSheetId="9">'7'!$E$3:$E$4</definedName>
    <definedName name="CU" localSheetId="10">'8'!$E$3:$E$4</definedName>
    <definedName name="CU" localSheetId="15">#REF!</definedName>
    <definedName name="CU" localSheetId="13">#REF!</definedName>
    <definedName name="CU" localSheetId="6">#REF!</definedName>
    <definedName name="CU" localSheetId="16">#REF!</definedName>
    <definedName name="CU" localSheetId="2">#REF!</definedName>
    <definedName name="CU" localSheetId="12">#REF!</definedName>
    <definedName name="CU" localSheetId="0">#REF!</definedName>
    <definedName name="CU">#REF!</definedName>
    <definedName name="DERT" localSheetId="10">#REF!</definedName>
    <definedName name="DERT">#REF!</definedName>
    <definedName name="Diplome" localSheetId="7">[3]Participants!$B$19:$B$24</definedName>
    <definedName name="Diplome" localSheetId="8">[3]Participants!$B$19:$B$24</definedName>
    <definedName name="Diplome" localSheetId="9">[4]Participants!$B$18:$B$22</definedName>
    <definedName name="Diplome" localSheetId="10">[4]Participants!$B$18:$B$22</definedName>
    <definedName name="Diplome" localSheetId="15">[2]Participants!$B$19:$B$24</definedName>
    <definedName name="Diplome" localSheetId="6">[2]Participants!$B$19:$B$24</definedName>
    <definedName name="Diplome" localSheetId="4">[4]Participants!$B$18:$B$22</definedName>
    <definedName name="Diplome" localSheetId="2">[4]Participants!$B$18:$B$22</definedName>
    <definedName name="Diplome" localSheetId="12">Participants!$B$19:$B$24</definedName>
    <definedName name="Diplome" localSheetId="3">[5]Participants!$B$18:$B$22</definedName>
    <definedName name="Diplome" localSheetId="18">[4]Participants!$B$18:$B$22</definedName>
    <definedName name="Diplome">[6]Participants!$B$22:$B$27</definedName>
    <definedName name="Emails">Participants!$D$5:$D$10</definedName>
    <definedName name="Experience">[7]Participants!$F$19:$F$22</definedName>
    <definedName name="Genre" localSheetId="7">[3]Participants!$D$19:$D$20</definedName>
    <definedName name="Genre" localSheetId="8">[3]Participants!$D$19:$D$20</definedName>
    <definedName name="Genre" localSheetId="9">[4]Participants!$D$18:$D$19</definedName>
    <definedName name="Genre" localSheetId="10">[4]Participants!$D$18:$D$19</definedName>
    <definedName name="Genre" localSheetId="15">[2]Participants!$D$19:$D$20</definedName>
    <definedName name="Genre" localSheetId="6">[2]Participants!$D$19:$D$20</definedName>
    <definedName name="Genre" localSheetId="4">[4]Participants!$D$18:$D$19</definedName>
    <definedName name="Genre" localSheetId="2">[4]Participants!$D$18:$D$19</definedName>
    <definedName name="Genre" localSheetId="12">Participants!$D$19:$D$20</definedName>
    <definedName name="Genre" localSheetId="3">[5]Participants!$D$18:$D$19</definedName>
    <definedName name="Genre" localSheetId="18">[4]Participants!$D$18:$D$19</definedName>
    <definedName name="Genre">[6]Participants!$D$22:$D$23</definedName>
    <definedName name="_xlnm.Print_Titles" localSheetId="8">'6'!$5:$5</definedName>
    <definedName name="ligneD" localSheetId="7">#REF!</definedName>
    <definedName name="ligneD" localSheetId="8">#REF!</definedName>
    <definedName name="ligneD" localSheetId="9">#REF!</definedName>
    <definedName name="ligneD" localSheetId="10">#REF!</definedName>
    <definedName name="ligneD" localSheetId="11">#REF!</definedName>
    <definedName name="ligneD" localSheetId="15">#REF!</definedName>
    <definedName name="ligneD" localSheetId="14">#REF!</definedName>
    <definedName name="ligneD" localSheetId="13">#REF!</definedName>
    <definedName name="ligneD" localSheetId="6">#REF!</definedName>
    <definedName name="ligneD" localSheetId="4">#REF!</definedName>
    <definedName name="ligneD" localSheetId="16">#REF!</definedName>
    <definedName name="ligneD" localSheetId="2">#REF!</definedName>
    <definedName name="ligneD" localSheetId="12">#REF!</definedName>
    <definedName name="ligneD" localSheetId="1">#REF!</definedName>
    <definedName name="ligneD" localSheetId="0">#REF!</definedName>
    <definedName name="ligneD" localSheetId="3">#REF!</definedName>
    <definedName name="ligneD" localSheetId="18">#REF!</definedName>
    <definedName name="ligneD">#REF!</definedName>
    <definedName name="LigneDD" localSheetId="8">#REF!</definedName>
    <definedName name="LigneDD" localSheetId="10">#REF!</definedName>
    <definedName name="LigneDD" localSheetId="13">#REF!</definedName>
    <definedName name="LigneDD" localSheetId="2">#REF!</definedName>
    <definedName name="LigneDD" localSheetId="1">#REF!</definedName>
    <definedName name="LigneDD" localSheetId="0">#REF!</definedName>
    <definedName name="LigneDD">#REF!</definedName>
    <definedName name="lineaD" localSheetId="10">#REF!</definedName>
    <definedName name="lineaD">#REF!</definedName>
    <definedName name="mag" localSheetId="10">#REF!</definedName>
    <definedName name="mag">#REF!</definedName>
    <definedName name="Magasin" localSheetId="7">#REF!</definedName>
    <definedName name="Magasin" localSheetId="8">#REF!</definedName>
    <definedName name="Magasin" localSheetId="9">'7'!$C$3:$C$4</definedName>
    <definedName name="Magasin" localSheetId="10">'8'!$C$3:$C$4</definedName>
    <definedName name="Magasin" localSheetId="15">#REF!</definedName>
    <definedName name="Magasin" localSheetId="13">#REF!</definedName>
    <definedName name="Magasin" localSheetId="6">#REF!</definedName>
    <definedName name="Magasin" localSheetId="16">#REF!</definedName>
    <definedName name="Magasin" localSheetId="2">#REF!</definedName>
    <definedName name="Magasin" localSheetId="12">#REF!</definedName>
    <definedName name="Magasin" localSheetId="0">#REF!</definedName>
    <definedName name="Magasin">#REF!</definedName>
    <definedName name="nb_ereue" localSheetId="10">#REF!</definedName>
    <definedName name="nb_ereue">#REF!</definedName>
    <definedName name="nb_erreur" localSheetId="7">#REF!</definedName>
    <definedName name="nb_erreur" localSheetId="8">#REF!</definedName>
    <definedName name="nb_erreur" localSheetId="9">'7'!$H$3:$H$4</definedName>
    <definedName name="nb_erreur" localSheetId="10">'8'!$H$3:$H$4</definedName>
    <definedName name="nb_erreur" localSheetId="15">#REF!</definedName>
    <definedName name="nb_erreur" localSheetId="13">#REF!</definedName>
    <definedName name="nb_erreur" localSheetId="6">#REF!</definedName>
    <definedName name="nb_erreur" localSheetId="16">#REF!</definedName>
    <definedName name="nb_erreur" localSheetId="2">#REF!</definedName>
    <definedName name="nb_erreur" localSheetId="12">#REF!</definedName>
    <definedName name="nb_erreur" localSheetId="0">#REF!</definedName>
    <definedName name="nb_erreur">#REF!</definedName>
    <definedName name="NivEx" localSheetId="7">[3]Participants!$E$19:$E$22</definedName>
    <definedName name="NivEx" localSheetId="8">[3]Participants!$E$19:$E$22</definedName>
    <definedName name="NivEx" localSheetId="9">[4]Participants!$E$18:$E$21</definedName>
    <definedName name="NivEx" localSheetId="10">[4]Participants!$E$18:$E$21</definedName>
    <definedName name="NivEx" localSheetId="15">[2]Participants!$E$19:$E$22</definedName>
    <definedName name="NivEx" localSheetId="6">[2]Participants!$E$19:$E$22</definedName>
    <definedName name="NivEx" localSheetId="4">[4]Participants!$E$18:$E$21</definedName>
    <definedName name="NivEx" localSheetId="2">[4]Participants!$E$18:$E$21</definedName>
    <definedName name="NivEx" localSheetId="12">Participants!$E$19:$E$22</definedName>
    <definedName name="NivEx" localSheetId="3">[5]Participants!$E$18:$E$21</definedName>
    <definedName name="NivEx" localSheetId="18">[4]Participants!$E$18:$E$21</definedName>
    <definedName name="NivEx">[6]Participants!$E$22:$E$25</definedName>
    <definedName name="Pdt" localSheetId="10">#REF!</definedName>
    <definedName name="Pdt">#REF!</definedName>
    <definedName name="Prdt" localSheetId="7">#REF!</definedName>
    <definedName name="Prdt" localSheetId="8">#REF!</definedName>
    <definedName name="Prdt" localSheetId="9">'7'!$B$3:$B$4</definedName>
    <definedName name="Prdt" localSheetId="10">'8'!$B$3:$B$4</definedName>
    <definedName name="Prdt" localSheetId="15">#REF!</definedName>
    <definedName name="Prdt" localSheetId="13">#REF!</definedName>
    <definedName name="Prdt" localSheetId="6">#REF!</definedName>
    <definedName name="Prdt" localSheetId="16">#REF!</definedName>
    <definedName name="Prdt" localSheetId="2">#REF!</definedName>
    <definedName name="Prdt" localSheetId="12">#REF!</definedName>
    <definedName name="Prdt" localSheetId="0">#REF!</definedName>
    <definedName name="Prdt">#REF!</definedName>
    <definedName name="Qté" localSheetId="7">#REF!</definedName>
    <definedName name="Qté" localSheetId="8">#REF!</definedName>
    <definedName name="Qté" localSheetId="9">'7'!$D$3:$D$4</definedName>
    <definedName name="Qté" localSheetId="10">'8'!$D$3:$D$4</definedName>
    <definedName name="Qté" localSheetId="15">#REF!</definedName>
    <definedName name="Qté" localSheetId="13">#REF!</definedName>
    <definedName name="Qté" localSheetId="6">#REF!</definedName>
    <definedName name="Qté" localSheetId="16">#REF!</definedName>
    <definedName name="Qté" localSheetId="2">#REF!</definedName>
    <definedName name="Qté" localSheetId="12">#REF!</definedName>
    <definedName name="Qté" localSheetId="0">#REF!</definedName>
    <definedName name="Qté">#REF!</definedName>
    <definedName name="Qtes" localSheetId="10">#REF!</definedName>
    <definedName name="Qtes">#REF!</definedName>
    <definedName name="Reg" localSheetId="10">#REF!</definedName>
    <definedName name="Reg">#REF!</definedName>
    <definedName name="Région" localSheetId="7">#REF!</definedName>
    <definedName name="Région" localSheetId="8">#REF!</definedName>
    <definedName name="Région" localSheetId="9">'7'!$G$3:$G$4</definedName>
    <definedName name="Région" localSheetId="10">'8'!$G$3:$G$4</definedName>
    <definedName name="Région" localSheetId="15">#REF!</definedName>
    <definedName name="Région" localSheetId="13">#REF!</definedName>
    <definedName name="Région" localSheetId="6">#REF!</definedName>
    <definedName name="Région" localSheetId="16">#REF!</definedName>
    <definedName name="Région" localSheetId="2">#REF!</definedName>
    <definedName name="Région" localSheetId="12">#REF!</definedName>
    <definedName name="Région" localSheetId="0">#REF!</definedName>
    <definedName name="Région">#REF!</definedName>
    <definedName name="Roubaaaai" localSheetId="10">#REF!</definedName>
    <definedName name="Roubaaaai">#REF!</definedName>
    <definedName name="Roubaiii" localSheetId="7">#REF!</definedName>
    <definedName name="Roubaiii" localSheetId="8">#REF!</definedName>
    <definedName name="Roubaiii" localSheetId="9">#REF!</definedName>
    <definedName name="Roubaiii" localSheetId="10">#REF!</definedName>
    <definedName name="Roubaiii" localSheetId="11">#REF!</definedName>
    <definedName name="Roubaiii" localSheetId="15">#REF!</definedName>
    <definedName name="Roubaiii" localSheetId="14">#REF!</definedName>
    <definedName name="Roubaiii" localSheetId="13">#REF!</definedName>
    <definedName name="Roubaiii" localSheetId="6">#REF!</definedName>
    <definedName name="Roubaiii" localSheetId="4">#REF!</definedName>
    <definedName name="Roubaiii" localSheetId="16">#REF!</definedName>
    <definedName name="Roubaiii" localSheetId="2">#REF!</definedName>
    <definedName name="Roubaiii" localSheetId="12">#REF!</definedName>
    <definedName name="Roubaiii" localSheetId="1">#REF!</definedName>
    <definedName name="Roubaiii" localSheetId="0">#REF!</definedName>
    <definedName name="Roubaiii" localSheetId="3">#REF!</definedName>
    <definedName name="Roubaiii" localSheetId="18">#REF!</definedName>
    <definedName name="Roubaiii">#REF!</definedName>
    <definedName name="ser" localSheetId="10">#REF!</definedName>
    <definedName name="ser">#REF!</definedName>
    <definedName name="Spec" localSheetId="7">[3]Participants!$C$19:$C$25</definedName>
    <definedName name="Spec" localSheetId="8">[3]Participants!$C$19:$C$25</definedName>
    <definedName name="Spec" localSheetId="9">[4]Participants!$C$18:$C$24</definedName>
    <definedName name="Spec" localSheetId="10">[4]Participants!$C$18:$C$24</definedName>
    <definedName name="Spec" localSheetId="15">[2]Participants!$C$19:$C$25</definedName>
    <definedName name="Spec" localSheetId="6">[2]Participants!$C$19:$C$25</definedName>
    <definedName name="Spec" localSheetId="4">[4]Participants!$C$18:$C$24</definedName>
    <definedName name="Spec" localSheetId="2">[4]Participants!$C$18:$C$24</definedName>
    <definedName name="Spec" localSheetId="12">Participants!$C$19:$C$25</definedName>
    <definedName name="Spec" localSheetId="3">[5]Participants!$C$18:$C$24</definedName>
    <definedName name="Spec" localSheetId="18">[4]Participants!$C$18:$C$24</definedName>
    <definedName name="Spec">[6]Participants!$C$22:$C$28</definedName>
  </definedNames>
  <calcPr calcId="162913"/>
  <pivotCaches>
    <pivotCache cacheId="11" r:id="rId3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1" l="1"/>
  <c r="J7" i="21"/>
  <c r="J6" i="21"/>
  <c r="E17" i="27" l="1"/>
  <c r="E16" i="27"/>
  <c r="J16" i="27" l="1"/>
  <c r="K16" i="27"/>
  <c r="L23" i="27"/>
  <c r="L9" i="27"/>
  <c r="M22" i="27"/>
  <c r="M16" i="27"/>
  <c r="M20" i="27"/>
  <c r="M19" i="27"/>
  <c r="M18" i="27"/>
  <c r="M17" i="27"/>
  <c r="L16" i="27"/>
  <c r="L17" i="27"/>
  <c r="L18" i="27"/>
  <c r="L19" i="27"/>
  <c r="L20" i="27"/>
  <c r="L21" i="27"/>
  <c r="L22" i="27"/>
  <c r="K22" i="27"/>
  <c r="K21" i="27"/>
  <c r="K20" i="27"/>
  <c r="K19" i="27"/>
  <c r="K18" i="27"/>
  <c r="K17" i="27"/>
  <c r="J22" i="27"/>
  <c r="J21" i="27"/>
  <c r="J20" i="27"/>
  <c r="J19" i="27"/>
  <c r="J17" i="27"/>
  <c r="J18" i="27"/>
  <c r="F15" i="27"/>
  <c r="E19" i="27"/>
  <c r="E22" i="27"/>
  <c r="C23" i="27"/>
  <c r="E20" i="27" s="1"/>
  <c r="E15" i="27"/>
  <c r="D15" i="27"/>
  <c r="C16" i="27"/>
  <c r="F9" i="27"/>
  <c r="G8" i="27"/>
  <c r="J7" i="9"/>
  <c r="J6" i="9"/>
  <c r="J316" i="9"/>
  <c r="L297" i="9" a="1"/>
  <c r="L297" i="9" s="1"/>
  <c r="N297" i="9"/>
  <c r="O297" i="9"/>
  <c r="R297" i="9"/>
  <c r="J158" i="9"/>
  <c r="J134" i="9"/>
  <c r="J151" i="9"/>
  <c r="J150" i="9"/>
  <c r="J149" i="9"/>
  <c r="J148" i="9"/>
  <c r="J147" i="9"/>
  <c r="J146" i="9"/>
  <c r="J145" i="9"/>
  <c r="J96" i="9"/>
  <c r="J77" i="9"/>
  <c r="J23" i="27" l="1"/>
  <c r="K23" i="27"/>
  <c r="E18" i="27"/>
  <c r="F16" i="27"/>
  <c r="E21" i="27"/>
  <c r="F17" i="27"/>
  <c r="F18" i="27" s="1"/>
  <c r="F19" i="27" s="1"/>
  <c r="F20" i="27" s="1"/>
  <c r="F21" i="27" s="1"/>
  <c r="F22" i="27" s="1"/>
  <c r="M297" i="9"/>
  <c r="Q297" i="9"/>
  <c r="P297" i="9"/>
  <c r="J67" i="9"/>
  <c r="J368" i="9"/>
  <c r="G7" i="18"/>
  <c r="G8" i="18"/>
  <c r="G9" i="18"/>
  <c r="G6" i="18"/>
  <c r="H6" i="18"/>
  <c r="I6" i="18"/>
  <c r="H7" i="18"/>
  <c r="H8" i="18"/>
  <c r="H9" i="18"/>
  <c r="D10" i="18"/>
  <c r="H10" i="18"/>
  <c r="G10" i="18"/>
  <c r="E6" i="21"/>
  <c r="E7" i="21"/>
  <c r="E8" i="21"/>
  <c r="E5" i="21"/>
  <c r="K5" i="12"/>
  <c r="B6" i="18"/>
  <c r="W6" i="18"/>
  <c r="F45" i="26"/>
  <c r="F44" i="26"/>
  <c r="F43" i="26"/>
  <c r="F42" i="26"/>
  <c r="F41" i="26"/>
  <c r="F40" i="26"/>
  <c r="F39" i="26"/>
  <c r="F38" i="26"/>
  <c r="F37" i="26"/>
  <c r="F36" i="26"/>
  <c r="F35" i="26"/>
  <c r="F34" i="26"/>
  <c r="F33" i="26"/>
  <c r="F32" i="26"/>
  <c r="F31" i="26"/>
  <c r="F30" i="26"/>
  <c r="F21" i="26"/>
  <c r="F20" i="26"/>
  <c r="F19" i="26"/>
  <c r="F18" i="26"/>
  <c r="F17" i="26"/>
  <c r="F16" i="26"/>
  <c r="F15" i="26"/>
  <c r="F14" i="26"/>
  <c r="F13" i="26"/>
  <c r="F12" i="26"/>
  <c r="F11" i="26"/>
  <c r="F10" i="26"/>
  <c r="F9" i="26"/>
  <c r="F8" i="26"/>
  <c r="F7" i="26"/>
  <c r="F6" i="26"/>
  <c r="E23" i="27" l="1"/>
  <c r="F45" i="24"/>
  <c r="F44" i="24"/>
  <c r="F43" i="24"/>
  <c r="F42" i="24"/>
  <c r="F41" i="24"/>
  <c r="F40" i="24"/>
  <c r="F39" i="24"/>
  <c r="F38" i="24"/>
  <c r="F37" i="24"/>
  <c r="F36" i="24"/>
  <c r="F35" i="24"/>
  <c r="F34" i="24"/>
  <c r="F33" i="24"/>
  <c r="F32" i="24"/>
  <c r="F31" i="24"/>
  <c r="F30" i="24"/>
  <c r="F7" i="24"/>
  <c r="F20" i="24"/>
  <c r="F9" i="24"/>
  <c r="F12" i="24"/>
  <c r="F6" i="24"/>
  <c r="F18" i="24"/>
  <c r="F16" i="24"/>
  <c r="F14" i="24"/>
  <c r="F13" i="24"/>
  <c r="F8" i="24"/>
  <c r="F15" i="24"/>
  <c r="F10" i="24"/>
  <c r="F19" i="24"/>
  <c r="F11" i="24"/>
  <c r="F17" i="24"/>
  <c r="F21" i="24"/>
  <c r="A1" i="22" l="1"/>
  <c r="H15" i="20" l="1"/>
  <c r="H14" i="20"/>
  <c r="H13" i="20"/>
  <c r="H12" i="20"/>
  <c r="H11" i="20"/>
  <c r="H10" i="20"/>
  <c r="H9" i="20"/>
  <c r="H8" i="20"/>
  <c r="H7" i="20"/>
  <c r="H6" i="20"/>
  <c r="L72" i="17" l="1"/>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K32" i="17"/>
  <c r="L31" i="17"/>
  <c r="K31" i="17"/>
  <c r="L30" i="17"/>
  <c r="K30" i="17"/>
  <c r="L29" i="17"/>
  <c r="K29" i="17"/>
  <c r="L28" i="17"/>
  <c r="K28" i="17"/>
  <c r="L27" i="17"/>
  <c r="K27" i="17"/>
  <c r="L26" i="17"/>
  <c r="K26" i="17"/>
  <c r="L25" i="17"/>
  <c r="K25" i="17"/>
  <c r="L24" i="17"/>
  <c r="K24" i="17"/>
  <c r="L23" i="17"/>
  <c r="K23" i="17"/>
  <c r="L22" i="17"/>
  <c r="K22" i="17"/>
  <c r="L21" i="17"/>
  <c r="K21" i="17"/>
  <c r="L20" i="17"/>
  <c r="K20" i="17"/>
  <c r="L19" i="17"/>
  <c r="K19" i="17"/>
  <c r="L18" i="17"/>
  <c r="K18" i="17"/>
  <c r="L17" i="17"/>
  <c r="K17" i="17"/>
  <c r="L16" i="17"/>
  <c r="K16" i="17"/>
  <c r="L15" i="17"/>
  <c r="K15" i="17"/>
  <c r="L14" i="17"/>
  <c r="K14" i="17"/>
  <c r="J14" i="17"/>
  <c r="L13" i="17"/>
  <c r="K13" i="17"/>
  <c r="J13" i="17"/>
  <c r="H21" i="13" l="1"/>
  <c r="H20" i="13"/>
  <c r="H19" i="13"/>
  <c r="H18" i="13"/>
  <c r="H17" i="13"/>
  <c r="H16" i="13"/>
  <c r="H15" i="13"/>
  <c r="H14" i="13"/>
  <c r="H13" i="13"/>
  <c r="H12" i="13"/>
  <c r="H11" i="13"/>
  <c r="H10" i="13"/>
  <c r="H9" i="13"/>
  <c r="H8" i="13"/>
  <c r="H7" i="13"/>
  <c r="H6" i="13"/>
  <c r="H5" i="13"/>
  <c r="J91" i="9" l="1"/>
  <c r="B171" i="9" l="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J90" i="9"/>
  <c r="B201" i="9" l="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B318" i="9" s="1"/>
  <c r="B319" i="9" s="1"/>
  <c r="B320" i="9" s="1"/>
  <c r="B321" i="9" s="1"/>
  <c r="B322" i="9" s="1"/>
  <c r="B323" i="9" s="1"/>
  <c r="B324" i="9" s="1"/>
  <c r="B325" i="9" s="1"/>
  <c r="B326" i="9" s="1"/>
  <c r="B327" i="9" s="1"/>
  <c r="B328" i="9" s="1"/>
  <c r="B329" i="9" s="1"/>
  <c r="B330" i="9" s="1"/>
  <c r="B331" i="9" s="1"/>
  <c r="B332" i="9" s="1"/>
  <c r="B333" i="9" s="1"/>
  <c r="B334" i="9" s="1"/>
  <c r="B335" i="9" s="1"/>
  <c r="B336" i="9" s="1"/>
  <c r="B337" i="9" s="1"/>
  <c r="B338" i="9" s="1"/>
  <c r="B339" i="9" s="1"/>
  <c r="B340" i="9" s="1"/>
  <c r="B341" i="9" s="1"/>
  <c r="B342" i="9" s="1"/>
  <c r="B343" i="9" s="1"/>
  <c r="B344" i="9" s="1"/>
  <c r="B345" i="9" s="1"/>
  <c r="B346" i="9" s="1"/>
  <c r="B347" i="9" s="1"/>
  <c r="B348" i="9" s="1"/>
  <c r="B349" i="9" s="1"/>
  <c r="B350" i="9" s="1"/>
  <c r="B351" i="9" s="1"/>
  <c r="B352" i="9" s="1"/>
  <c r="B353" i="9" s="1"/>
  <c r="B354" i="9" s="1"/>
  <c r="B355" i="9" s="1"/>
  <c r="B356" i="9" s="1"/>
  <c r="B357" i="9" s="1"/>
  <c r="B358" i="9" s="1"/>
  <c r="B359" i="9" s="1"/>
  <c r="B360" i="9" s="1"/>
  <c r="B361" i="9" s="1"/>
  <c r="B362" i="9" s="1"/>
  <c r="B363" i="9" s="1"/>
  <c r="B364" i="9" s="1"/>
  <c r="B365" i="9" s="1"/>
  <c r="B366" i="9" s="1"/>
  <c r="B367" i="9" s="1"/>
  <c r="B368" i="9" s="1"/>
  <c r="B369" i="9" s="1"/>
  <c r="B5" i="3"/>
  <c r="B6" i="3" s="1"/>
  <c r="XFD6" i="3" l="1"/>
  <c r="B7" i="3"/>
  <c r="XFD7" i="3" l="1"/>
  <c r="B8" i="3"/>
  <c r="B9" i="3" l="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XFD8" i="3"/>
</calcChain>
</file>

<file path=xl/comments1.xml><?xml version="1.0" encoding="utf-8"?>
<comments xmlns="http://schemas.openxmlformats.org/spreadsheetml/2006/main">
  <authors>
    <author>ASUS</author>
  </authors>
  <commentList>
    <comment ref="F81" authorId="0" shapeId="0">
      <text>
        <r>
          <rPr>
            <b/>
            <sz val="9"/>
            <color indexed="81"/>
            <rFont val="Tahoma"/>
            <family val="2"/>
          </rPr>
          <t>LIBRA AUDIT :</t>
        </r>
        <r>
          <rPr>
            <sz val="9"/>
            <color indexed="81"/>
            <rFont val="Tahoma"/>
            <family val="2"/>
          </rPr>
          <t xml:space="preserve">
voici un commentaire</t>
        </r>
      </text>
    </comment>
  </commentList>
</comments>
</file>

<file path=xl/sharedStrings.xml><?xml version="1.0" encoding="utf-8"?>
<sst xmlns="http://schemas.openxmlformats.org/spreadsheetml/2006/main" count="12475" uniqueCount="2421">
  <si>
    <t>1- Environnement Excel : l'interface et sa gestion/paramétrage</t>
  </si>
  <si>
    <t>Excel : un peu d'histoire</t>
  </si>
  <si>
    <t>Présentation : Classeur / Feuille, cellule active, zones, backStage…</t>
  </si>
  <si>
    <t>Extensions fichiers Excel : XLSX, XLSM, XLTX.</t>
  </si>
  <si>
    <t>Barre d'accès rapide et son paramétrage</t>
  </si>
  <si>
    <t>Ruban des commandes et son paramétrage</t>
  </si>
  <si>
    <t>Zone Noms / nom plage / Liste déroulante / ajout de critère à la liste</t>
  </si>
  <si>
    <t>Copie de feuille d'un classeur à un autre (renommer / supprimer / colorer…)</t>
  </si>
  <si>
    <t>Barre d'état contenant les feuilles de calcul, la taille de l'affichage du tableau</t>
  </si>
  <si>
    <t>Fichier / Options avancées / section Général / Modifier les listes personnalisées</t>
  </si>
  <si>
    <t>Propriétés du classeur</t>
  </si>
  <si>
    <t>Options d'impression (surtout quand il y a trop de données pour une page A4).</t>
  </si>
  <si>
    <t>Options d'impression (marges et pagination).</t>
  </si>
  <si>
    <t>Protection &amp; Verrouillage (feuille et classeur)</t>
  </si>
  <si>
    <t>Saisir sur plusieurs feuilles d'un même classeur</t>
  </si>
  <si>
    <t>Importation de fichier texte</t>
  </si>
  <si>
    <t>2- Accélérateurs de sélection :</t>
  </si>
  <si>
    <t>Sélection d'une cellule</t>
  </si>
  <si>
    <t>Sélection d'une colonne</t>
  </si>
  <si>
    <t>Sélection d'une ligne</t>
  </si>
  <si>
    <t>Sélection d'une plage</t>
  </si>
  <si>
    <t>Sélection de feuilles et gestion transversale</t>
  </si>
  <si>
    <t>Sélection de plage à trois dimensions</t>
  </si>
  <si>
    <t>Sélection séparée (ctrl)</t>
  </si>
  <si>
    <t>Déplacement rapide dans une plage</t>
  </si>
  <si>
    <t>Déplacement rapide entre classeurs</t>
  </si>
  <si>
    <t>Déplacement d'une variante en une formule</t>
  </si>
  <si>
    <t>Agrandissement Affichage de la feuille de calcul (Ctrl roller souris/Affichage zoom/échelle bas droite)</t>
  </si>
  <si>
    <t>Agrandissement/réduction de taille de cellule (souris/format/barre d'accès rapide)</t>
  </si>
  <si>
    <t>Gestion d'écrans multiples d'une même feuille de calcul (figer les volets / fractionner)</t>
  </si>
  <si>
    <t>Défilement synchrone entre deux classeurs</t>
  </si>
  <si>
    <t>Références relatives / Références Absolues / mixte / interne / externe</t>
  </si>
  <si>
    <t>3- Création et mise en forme de tableau</t>
  </si>
  <si>
    <t>Police et ses variantes</t>
  </si>
  <si>
    <t>Couleurs police et arrière plan</t>
  </si>
  <si>
    <t>Centrage horizontal/vertical, justification</t>
  </si>
  <si>
    <t>Bordures</t>
  </si>
  <si>
    <t>Se débarrasser de cellules vides (sans macro) / Sommes discontinues rapides</t>
  </si>
  <si>
    <t>Plage simple de données et tableaux structurés / répéter l'entête par page</t>
  </si>
  <si>
    <t>Fusion / défusion</t>
  </si>
  <si>
    <t>Effacer (option au menu "Accueil / Edition")</t>
  </si>
  <si>
    <t>Menu "Presse-papiers" d'Office (jusqu'à 24 éléments)</t>
  </si>
  <si>
    <t>Opérateurs (arithmétiques / logiques / textuel / de références)</t>
  </si>
  <si>
    <t>Ordre des opérations en Excel</t>
  </si>
  <si>
    <t>Messages d'erreur (et ne pas montrer le message d'erreur (sierreur))</t>
  </si>
  <si>
    <t>Référence absolue de cellules/ligne/colonne, Référence absolue de feuille</t>
  </si>
  <si>
    <t>Format Texte</t>
  </si>
  <si>
    <t>Format Nombre, paramétrage</t>
  </si>
  <si>
    <t>Liaisons entre feuilles / entre classeurs et liens hypertextes</t>
  </si>
  <si>
    <t>Liens hypertextes</t>
  </si>
  <si>
    <t>Transposée par formule / Transposée par collage</t>
  </si>
  <si>
    <t>Poignée de copie incrémentée (numérique continue / Chrono discontinue)</t>
  </si>
  <si>
    <t>Mise en forme conditionnelle</t>
  </si>
  <si>
    <t>Tri (habituel par ligne), tri personnalisé, tri par colonne</t>
  </si>
  <si>
    <t>Filtre pas à pas, filtre automatique (barre d'accès rapide), multi-filtres</t>
  </si>
  <si>
    <t>Création de liste déroulante, avec plage nommée, sans plage nommée</t>
  </si>
  <si>
    <t>Insertion et gestion des commentaires</t>
  </si>
  <si>
    <t>Alignement texte oblique</t>
  </si>
  <si>
    <t>Tableau structuré : suppression des doublons pour un champs</t>
  </si>
  <si>
    <t>Remplacement simultané</t>
  </si>
  <si>
    <t>Ajout de formes et d'images</t>
  </si>
  <si>
    <t>collage spécial (évitant les vides)</t>
  </si>
  <si>
    <t>4- Fonctions Excel</t>
  </si>
  <si>
    <t>Rappel des syntaxes de classeur/ feuille / plage / cellule</t>
  </si>
  <si>
    <t xml:space="preserve">          Fonctions maths</t>
  </si>
  <si>
    <t xml:space="preserve">          Fonctions financières</t>
  </si>
  <si>
    <t xml:space="preserve">          Fonctions logiques</t>
  </si>
  <si>
    <t xml:space="preserve">          Fonctions statistiques</t>
  </si>
  <si>
    <t xml:space="preserve">          Fonctions matricielles</t>
  </si>
  <si>
    <t>Alea (simple et entre bornes)</t>
  </si>
  <si>
    <t>Fonction Min</t>
  </si>
  <si>
    <t>Fonction Max</t>
  </si>
  <si>
    <t>Arrondis</t>
  </si>
  <si>
    <t>Amorlin</t>
  </si>
  <si>
    <t>Decaler</t>
  </si>
  <si>
    <t>Equiv</t>
  </si>
  <si>
    <t>Index</t>
  </si>
  <si>
    <t>principer</t>
  </si>
  <si>
    <t>rechercheH</t>
  </si>
  <si>
    <t>rechercheV</t>
  </si>
  <si>
    <t>si</t>
  </si>
  <si>
    <t>si conditions</t>
  </si>
  <si>
    <t>Somme</t>
  </si>
  <si>
    <t xml:space="preserve">Somme automatique </t>
  </si>
  <si>
    <t>Somme.si</t>
  </si>
  <si>
    <t>somme.si conditions</t>
  </si>
  <si>
    <t>Somme prod</t>
  </si>
  <si>
    <t>Sous-Totaux</t>
  </si>
  <si>
    <t>TCD : aspects élémentaires</t>
  </si>
  <si>
    <t>TCD : aspects élaborés</t>
  </si>
  <si>
    <t>Type : Distinguer le type des données (fonction TYPE)</t>
  </si>
  <si>
    <t>Transposée (par copie ou par formule)</t>
  </si>
  <si>
    <t>5- représentations graphique</t>
  </si>
  <si>
    <t>Insertion graphiques</t>
  </si>
  <si>
    <t>Gestion graphiques</t>
  </si>
  <si>
    <t>Graphique sparkline</t>
  </si>
  <si>
    <t xml:space="preserve">Graphique Dynamique </t>
  </si>
  <si>
    <t>graphique anneau</t>
  </si>
  <si>
    <t>graphique avec barre de défilement</t>
  </si>
  <si>
    <t>Astuces graphiques</t>
  </si>
  <si>
    <t>graphique sans graphique</t>
  </si>
  <si>
    <t xml:space="preserve">          ajout d'une donnée</t>
  </si>
  <si>
    <t xml:space="preserve">          ajout d'une plage de données</t>
  </si>
  <si>
    <t>6- Analyse de données</t>
  </si>
  <si>
    <t xml:space="preserve">Défalquer : Convertir </t>
  </si>
  <si>
    <t>Rassembler (Concatener)</t>
  </si>
  <si>
    <t>Remplissage instantané</t>
  </si>
  <si>
    <t>Nettoyage de données (suppression lignes vides)</t>
  </si>
  <si>
    <t>Echantillonnage par Alea simple, alea entre bornes et par outil analyse</t>
  </si>
  <si>
    <t>Exemple Stat : moyenne mobile pour la prévision</t>
  </si>
  <si>
    <t>Régression linéaire simple / multiple</t>
  </si>
  <si>
    <t>Tableau structuré : gestion des segments</t>
  </si>
  <si>
    <t>7- Programmation</t>
  </si>
  <si>
    <t>Introduction aux Macros</t>
  </si>
  <si>
    <r>
      <t xml:space="preserve">Messages d'erreur </t>
    </r>
    <r>
      <rPr>
        <sz val="10"/>
        <color rgb="FF0000FF"/>
        <rFont val="Book Antiqua"/>
        <family val="1"/>
      </rPr>
      <t>(et ne pas montrer le message d'erreur (sierreur))</t>
    </r>
  </si>
  <si>
    <r>
      <t>Création de liste déroulante, avec plage nommée</t>
    </r>
    <r>
      <rPr>
        <sz val="10"/>
        <color rgb="FF0000FF"/>
        <rFont val="Book Antiqua"/>
        <family val="1"/>
      </rPr>
      <t>, sans plage nommée</t>
    </r>
  </si>
  <si>
    <t>ET, OU</t>
  </si>
  <si>
    <t>Concatener , &amp;</t>
  </si>
  <si>
    <t>Plan de formation</t>
  </si>
  <si>
    <t>Valider la cellule et aller sur la cellule de droite</t>
  </si>
  <si>
    <t>TAB (Tabulation)</t>
  </si>
  <si>
    <t>Valider la cellule et aller sur la cellule de gauche</t>
  </si>
  <si>
    <t>Shift TAB</t>
  </si>
  <si>
    <t>Sélectionne simultanément toutes les feuilles d'un même classeur</t>
  </si>
  <si>
    <t>Shift Pointeur souris sur toutes les feuilles de calcul d'un classeur</t>
  </si>
  <si>
    <t>Etendre la sélection dans une direction choisie</t>
  </si>
  <si>
    <t>Shift Flèches</t>
  </si>
  <si>
    <t>Recalculer</t>
  </si>
  <si>
    <t>Shift F9</t>
  </si>
  <si>
    <t>Find : Rechercher (ouvre la fenêtre des critères de recherche)</t>
  </si>
  <si>
    <t>(comme Ctrl F)</t>
  </si>
  <si>
    <t xml:space="preserve">Shift F5 </t>
  </si>
  <si>
    <t>Comme TAB</t>
  </si>
  <si>
    <t>Shift F4</t>
  </si>
  <si>
    <t>Ouvre l'assistant d'insertion de fonction (Insérer une fonction)</t>
  </si>
  <si>
    <t>Shift F3</t>
  </si>
  <si>
    <t>Ajouter ou modifier le commentaire de la cellule</t>
  </si>
  <si>
    <t>Shift F2</t>
  </si>
  <si>
    <t>Save : Sauvegarder le classeur</t>
  </si>
  <si>
    <t>(comme Ctrl S)</t>
  </si>
  <si>
    <t xml:space="preserve">Shift F12  </t>
  </si>
  <si>
    <t>Créer une nouvelle feuille de calcul</t>
  </si>
  <si>
    <t>Shift F11</t>
  </si>
  <si>
    <t>Sélectionner toute une ligne active</t>
  </si>
  <si>
    <t>(alors que : Ctrl espace pour la colonne)</t>
  </si>
  <si>
    <t xml:space="preserve">Shift Espace </t>
  </si>
  <si>
    <t>Valider la cellule et aller à la cellule du dessus</t>
  </si>
  <si>
    <t>Shift ENTREE</t>
  </si>
  <si>
    <t>Déplacement rapide entre classeurs vers le précédent</t>
  </si>
  <si>
    <t>Shift CTRL F6</t>
  </si>
  <si>
    <t>Recalculer le classeur</t>
  </si>
  <si>
    <t>F9</t>
  </si>
  <si>
    <t>Vérifier l’orthographe</t>
  </si>
  <si>
    <t>F7</t>
  </si>
  <si>
    <t>Ouvre la fenêtre "Atteindre" pour Atteindre une cellule simple ou plage simple ou une cellule ou plage nommées ou un tableau structuré (nommé)</t>
  </si>
  <si>
    <t>F5</t>
  </si>
  <si>
    <t>Figer une plage ou une référence lors de la saisie d'une formule (insérer des $ ) en recliquant sur F4, excel change la fixation entre les 4 combinaisons possibles.</t>
  </si>
  <si>
    <t>F4</t>
  </si>
  <si>
    <t>Ouvre la fenêtre "coller un nom" des noms de champs nommés disponibles au classeur actif.</t>
  </si>
  <si>
    <t>F3</t>
  </si>
  <si>
    <t>Modifier la cellule actuelle (passe en mode saisie)</t>
  </si>
  <si>
    <t>F2</t>
  </si>
  <si>
    <t>Save under : Enregistrer sous</t>
  </si>
  <si>
    <t>F12</t>
  </si>
  <si>
    <t>Ajouter un graphique dans une nouvelle feuille de calcul</t>
  </si>
  <si>
    <t>(comme ALT F1)</t>
  </si>
  <si>
    <t>F11</t>
  </si>
  <si>
    <t>Activer les touches accélératrices</t>
  </si>
  <si>
    <t>(comme ALT)</t>
  </si>
  <si>
    <t>F10</t>
  </si>
  <si>
    <t>Annuler la dernière manipulation effectuée</t>
  </si>
  <si>
    <t>CTRL Z</t>
  </si>
  <si>
    <t>Refaire la dernière manipulation effectuée</t>
  </si>
  <si>
    <t>CTRL Y</t>
  </si>
  <si>
    <t>Couper la sélection</t>
  </si>
  <si>
    <t>CTRL X</t>
  </si>
  <si>
    <t>Fermer le classeur</t>
  </si>
  <si>
    <t>(comme Ctrl F4)</t>
  </si>
  <si>
    <t xml:space="preserve">CTRL W </t>
  </si>
  <si>
    <t>Coller </t>
  </si>
  <si>
    <t>CTRL V</t>
  </si>
  <si>
    <t>Underligne : Souligner</t>
  </si>
  <si>
    <t>CTRL U</t>
  </si>
  <si>
    <t>Ouvre la boite de dialogue "Atteindre" (sous menu Accueil/groupe Edition / Rechercher et sélectionner)</t>
  </si>
  <si>
    <t>(comme F5)</t>
  </si>
  <si>
    <t>CTRL T</t>
  </si>
  <si>
    <t>Suppression partielle : supprime la chaine à droite du curseur</t>
  </si>
  <si>
    <t>CTRL Supprim</t>
  </si>
  <si>
    <t>Etendre la sélection jusqu’à la dernière cellule non vide dans une direction choisie</t>
  </si>
  <si>
    <t>CTRL Shift Flèches</t>
  </si>
  <si>
    <t>Etendre la sélection jusqu’à la dernière cellule utilisée de la feuille</t>
  </si>
  <si>
    <t>CTRL Shift FIN</t>
  </si>
  <si>
    <t>CTRL Shift Entrée</t>
  </si>
  <si>
    <t>CTRL Shift 5</t>
  </si>
  <si>
    <t>Afficher la boite de dialogue Format de Cellule (pour le 1 : ne pas utiliser le clavier numérique)</t>
  </si>
  <si>
    <t>CTRL Shift 1</t>
  </si>
  <si>
    <t>Ouvre la fenêtre "insérer une cellue" (pour le + : ne pas utiliser le clavier numérique)</t>
  </si>
  <si>
    <t>CTRL Shift +</t>
  </si>
  <si>
    <t>Convertir en pourcentage</t>
  </si>
  <si>
    <t>CTRL Shift %</t>
  </si>
  <si>
    <t>Sélection séparée (discontinues)</t>
  </si>
  <si>
    <t>CTRL Sélection par souris</t>
  </si>
  <si>
    <t>(comme Shift F12)</t>
  </si>
  <si>
    <t xml:space="preserve">CTRL S </t>
  </si>
  <si>
    <t>Sélectionner des feuilles de façon discontinue et les mêmes données sont automatiquement saisies dans les autres feuilles sélectionnées</t>
  </si>
  <si>
    <t>CTRL Pointeur de la souris sur des des feuilles discontinues puis saisir sur 1ère feuille</t>
  </si>
  <si>
    <t>Copie rapide de feuille de calcul sur le même classeur</t>
  </si>
  <si>
    <t>CTRL Pointeur de la souris sur l'onglet de la feuille de calcul puis déplacer</t>
  </si>
  <si>
    <t>Annule l'effet de la poignée de recopie incrémentée (devient une copie simple)</t>
  </si>
  <si>
    <t>(le curseur plus en coin bas droit d'une cellule active)</t>
  </si>
  <si>
    <t>CTRL Poignée de recopie incrémentée</t>
  </si>
  <si>
    <t>Print : Imprimer la feuille</t>
  </si>
  <si>
    <t>CTRL P</t>
  </si>
  <si>
    <t>Open : Ouvrir un classeur</t>
  </si>
  <si>
    <t>(comme Ctrl F12)</t>
  </si>
  <si>
    <t xml:space="preserve">CTRL O </t>
  </si>
  <si>
    <t>New : Créer un nouveau classeur</t>
  </si>
  <si>
    <t>CTRL N</t>
  </si>
  <si>
    <t>Link : Ajouter un lien hypertexte dans la cellule sélectionnée</t>
  </si>
  <si>
    <t>CTRL K</t>
  </si>
  <si>
    <t>Italique</t>
  </si>
  <si>
    <t>CTRL i</t>
  </si>
  <si>
    <t>Remplacer</t>
  </si>
  <si>
    <t>CTRL H</t>
  </si>
  <si>
    <t>Mettre la cellule en gras</t>
  </si>
  <si>
    <t>CTRL G</t>
  </si>
  <si>
    <t>En mode cellule active : Déplacement rapide dans une plage
En mode saisie : déplacement rapide mot par mot</t>
  </si>
  <si>
    <t>CTRL Flèches</t>
  </si>
  <si>
    <t>Déplacement rapide à la dernière cellule utilisée de la feuille de calcul</t>
  </si>
  <si>
    <t>CTRL FIN</t>
  </si>
  <si>
    <t>Déplacement rapide entre classeurs vers le suivant</t>
  </si>
  <si>
    <t xml:space="preserve">CTRL F6 </t>
  </si>
  <si>
    <t>(comme Ctrl W)</t>
  </si>
  <si>
    <t xml:space="preserve">CTRL F4 </t>
  </si>
  <si>
    <t>Gestionnaire de noms (de cellules, de plages…)</t>
  </si>
  <si>
    <t>CTRL F3</t>
  </si>
  <si>
    <t>Ouvrir un classeur</t>
  </si>
  <si>
    <t>(comme Ctrl O)</t>
  </si>
  <si>
    <t xml:space="preserve">CTRL F12 </t>
  </si>
  <si>
    <t>Masquer (et surtout ré-afficher) le ruban des fonctionnalités des commandes</t>
  </si>
  <si>
    <t>CTRL F1</t>
  </si>
  <si>
    <t>Rechercher</t>
  </si>
  <si>
    <t>(comme Shift F5)</t>
  </si>
  <si>
    <t xml:space="preserve">CTRL F </t>
  </si>
  <si>
    <t>Ajouter la même valeur dans toute la sélection</t>
  </si>
  <si>
    <t>CTRL ENTREE</t>
  </si>
  <si>
    <t>Déplacement à la première cellule de la feuille de calcul</t>
  </si>
  <si>
    <t>CTRL DEBUT</t>
  </si>
  <si>
    <t>Duplique la cellule de gauche Dupliquer l’élément sélectionné ( graphique, forme)</t>
  </si>
  <si>
    <t>CTRL D</t>
  </si>
  <si>
    <t>Copier la sélection</t>
  </si>
  <si>
    <t>CTRL C</t>
  </si>
  <si>
    <t>Sélectionner toute une colonne active</t>
  </si>
  <si>
    <t>(alors que : Shift espace pour la ligne)</t>
  </si>
  <si>
    <t xml:space="preserve">CTRL Barre d'Espace </t>
  </si>
  <si>
    <t>Collage spécial valeurs : Faire un collage spécial sur Excel (pour ne coller que les données)</t>
  </si>
  <si>
    <t>CTRL ALT V</t>
  </si>
  <si>
    <t>Recopie la cellule d'en dessus</t>
  </si>
  <si>
    <t>CTRL B</t>
  </si>
  <si>
    <t>Sélectionner tout (toute cellule non vide autour de la cellule active), si la cellule n'est entourée que de vides, toute la feuille de calcul sera sélectionnée</t>
  </si>
  <si>
    <t>(comme Ctrl *)</t>
  </si>
  <si>
    <t xml:space="preserve">CTRL A </t>
  </si>
  <si>
    <t>Ajouter une ligne au niveau de la ligne sélectionnée</t>
  </si>
  <si>
    <t xml:space="preserve">CTRL + </t>
  </si>
  <si>
    <t>Insérer la date du jour</t>
  </si>
  <si>
    <t>CTRL ;</t>
  </si>
  <si>
    <t>Insérer l’heure</t>
  </si>
  <si>
    <t>CTRL :</t>
  </si>
  <si>
    <t>Sélectionner Plage</t>
  </si>
  <si>
    <t>(comme Ctrl A)</t>
  </si>
  <si>
    <t xml:space="preserve">CTRL * </t>
  </si>
  <si>
    <t>si une ligne est sélectionnée, supprime la ligne directement, si une cellule est sélectionnée, la boite "supprimer cellule" s'ouvre.</t>
  </si>
  <si>
    <t>CTRL –</t>
  </si>
  <si>
    <t>affiche la dernière/précédente feuille utilisée avant la présente (déplacement entre feuilles)</t>
  </si>
  <si>
    <t>ALT Flèche vers la gauche ou Flèche vers la droite</t>
  </si>
  <si>
    <t>Ouvre une fenêtre de remplacement immédiat ponctuel si il y a des éléments qui se répètent sur la colonne</t>
  </si>
  <si>
    <t>ALT Flèche en bas</t>
  </si>
  <si>
    <t>Ouvrir la boite de dialogue pour exécuter ou modifier une macro</t>
  </si>
  <si>
    <t>ALT F8</t>
  </si>
  <si>
    <t>Fermer le classeur et Excel </t>
  </si>
  <si>
    <t>ALT F4</t>
  </si>
  <si>
    <t>Ouvre la boite de dialogue "Enregistrer sous"</t>
  </si>
  <si>
    <t>ALT F2</t>
  </si>
  <si>
    <t>Ouvre le menu de sélection des commentaires</t>
  </si>
  <si>
    <t>ALT F10</t>
  </si>
  <si>
    <t>Ouvrir l’éditeur Visual Basic Editor (l’éditeur de macros)</t>
  </si>
  <si>
    <t>ALT F11</t>
  </si>
  <si>
    <t>Ajouter un graphique dans la feuille existante</t>
  </si>
  <si>
    <t>(comme F11)</t>
  </si>
  <si>
    <t>ALT F1</t>
  </si>
  <si>
    <t>introduit un retour en ligne en une cellule Excel (il faudrait que le curseur clignote dans la cellule avant d'appliquer ce raccourci)</t>
  </si>
  <si>
    <t>ALT Entrée</t>
  </si>
  <si>
    <t>Masquer les lignes de la sélection</t>
  </si>
  <si>
    <t>ALT «</t>
  </si>
  <si>
    <t>Insérer une somme automatique</t>
  </si>
  <si>
    <t>ALT =</t>
  </si>
  <si>
    <t>Afficher les lignes de la sélection</t>
  </si>
  <si>
    <t>ALT +</t>
  </si>
  <si>
    <t>Afficher les colonnes de la sélection</t>
  </si>
  <si>
    <t>ALT )</t>
  </si>
  <si>
    <t>Masquer les colonnes de la sélection</t>
  </si>
  <si>
    <t>ALT (</t>
  </si>
  <si>
    <t>(comme F10)</t>
  </si>
  <si>
    <t>ALT</t>
  </si>
  <si>
    <t>Rôle en Excel</t>
  </si>
  <si>
    <t>Similaire</t>
  </si>
  <si>
    <t>Raccourci clavier</t>
  </si>
  <si>
    <t>Résumé des opérateurs d'Excel :</t>
  </si>
  <si>
    <t>Opérateur 
Signe</t>
  </si>
  <si>
    <t>Opérateur 
Rôle</t>
  </si>
  <si>
    <t>Exemple de 
Syntaxe</t>
  </si>
  <si>
    <t>données utilisées en entrées</t>
  </si>
  <si>
    <t>Résultat</t>
  </si>
  <si>
    <t xml:space="preserve">Observations </t>
  </si>
  <si>
    <t>Arithmétiques</t>
  </si>
  <si>
    <t xml:space="preserve"> + </t>
  </si>
  <si>
    <t>Addition</t>
  </si>
  <si>
    <t xml:space="preserve"> = E18 + F18</t>
  </si>
  <si>
    <t xml:space="preserve"> - </t>
  </si>
  <si>
    <t>Soustraction</t>
  </si>
  <si>
    <t xml:space="preserve"> * </t>
  </si>
  <si>
    <t>Multiplication</t>
  </si>
  <si>
    <t xml:space="preserve"> / </t>
  </si>
  <si>
    <t>Division</t>
  </si>
  <si>
    <t xml:space="preserve"> ^ </t>
  </si>
  <si>
    <t>Exponentielle</t>
  </si>
  <si>
    <t>(pour saisir "^" il faut taper sur "^" puis "espace")</t>
  </si>
  <si>
    <t>Comparatifs</t>
  </si>
  <si>
    <t xml:space="preserve"> = </t>
  </si>
  <si>
    <t>égal</t>
  </si>
  <si>
    <t xml:space="preserve"> &gt; </t>
  </si>
  <si>
    <t>supérieur à</t>
  </si>
  <si>
    <t xml:space="preserve"> &lt; </t>
  </si>
  <si>
    <t>inférieur à</t>
  </si>
  <si>
    <t xml:space="preserve"> &gt;= </t>
  </si>
  <si>
    <t>supérieur ou égal à</t>
  </si>
  <si>
    <t xml:space="preserve"> &lt;= </t>
  </si>
  <si>
    <t xml:space="preserve">inférieur ou égal à </t>
  </si>
  <si>
    <t xml:space="preserve"> &lt;&gt; </t>
  </si>
  <si>
    <t xml:space="preserve">est différent de </t>
  </si>
  <si>
    <t>de texte</t>
  </si>
  <si>
    <t xml:space="preserve"> &amp; </t>
  </si>
  <si>
    <t>rassembler 2 textes en un 
(série de caractères)</t>
  </si>
  <si>
    <t>là</t>
  </si>
  <si>
    <t>de références</t>
  </si>
  <si>
    <t xml:space="preserve"> : </t>
  </si>
  <si>
    <t>traite toutes les cellules d'une plage
(les bornes y sont incluses)</t>
  </si>
  <si>
    <t xml:space="preserve"> ; </t>
  </si>
  <si>
    <t>indique l'union entre 
références de cellules discontinues</t>
  </si>
  <si>
    <t>indique aussi l'union entre 
références de plages discontinues</t>
  </si>
  <si>
    <t>espace</t>
  </si>
  <si>
    <t>indique l'intersection entre 
références de plages</t>
  </si>
  <si>
    <t xml:space="preserve"> = F7:G8  [espace]  G8:H9</t>
  </si>
  <si>
    <t>Le message "Nul" ressort quand l'intersection est vide</t>
  </si>
  <si>
    <t xml:space="preserve"> = F6:G7  [espace]  G8:H9</t>
  </si>
  <si>
    <t>A</t>
  </si>
  <si>
    <t>B</t>
  </si>
  <si>
    <t>(cliquez sur la cellule H10 pour observer la syntaxe de l'opérateur)</t>
  </si>
  <si>
    <t>ils sont</t>
  </si>
  <si>
    <t>Diapos 43 à 46 :</t>
  </si>
  <si>
    <t>Toutes les fonctions Excel :</t>
  </si>
  <si>
    <t>Type</t>
  </si>
  <si>
    <t>Nom Fonction</t>
  </si>
  <si>
    <t>Syntaxe</t>
  </si>
  <si>
    <t>rôle</t>
  </si>
  <si>
    <t>Données</t>
  </si>
  <si>
    <t>FINANCE</t>
  </si>
  <si>
    <t>AMORDEGRC</t>
  </si>
  <si>
    <t>Sur l'onglet "Formules", cliquer sur "insérer une fonction" et en choisir une.</t>
  </si>
  <si>
    <t>AMORLIN</t>
  </si>
  <si>
    <t>AMORLINC</t>
  </si>
  <si>
    <t>Math</t>
  </si>
  <si>
    <t>CUMUL.INTER</t>
  </si>
  <si>
    <t xml:space="preserve">ALEA.ENTRE.BORNES(1;42) </t>
  </si>
  <si>
    <t>CUMUL.PRINCIPER</t>
  </si>
  <si>
    <t>ARRONDI(42,1337;2) renvoie la valeur 42,13</t>
  </si>
  <si>
    <t>DATE.COUPON.PREC</t>
  </si>
  <si>
    <t>ARRONDI.SUP </t>
  </si>
  <si>
    <t>DATE.COUPON.SUIV</t>
  </si>
  <si>
    <t>ARRONDI.INF </t>
  </si>
  <si>
    <t>DB</t>
  </si>
  <si>
    <t>ARRONDI.AU.MULTIPLE permet d’arrondir à un multiple spécifique (au 0,5 plus proche etc.).</t>
  </si>
  <si>
    <t>DDB</t>
  </si>
  <si>
    <t>PGCD(12;30) va renvoyer 6, car c’est le plus grand diviseur commun</t>
  </si>
  <si>
    <t>DUREE</t>
  </si>
  <si>
    <t>ARRONDI(PI();2) = 3,14.</t>
  </si>
  <si>
    <t>DUREE.MODIFIEE</t>
  </si>
  <si>
    <t>PRODUIT(2;2;2) = 8</t>
  </si>
  <si>
    <t>INTERET.ACC</t>
  </si>
  <si>
    <t>PUISSANCE(4;2) = 4² = 16</t>
  </si>
  <si>
    <t>INTERET.ACC.MAT</t>
  </si>
  <si>
    <t>ROMAIN(2013;0) = MMXIII</t>
  </si>
  <si>
    <t>INTPER</t>
  </si>
  <si>
    <t>SOMME(13;29) = 42</t>
  </si>
  <si>
    <t>ISPMT</t>
  </si>
  <si>
    <t>Logique</t>
  </si>
  <si>
    <t>NB.COUPONS</t>
  </si>
  <si>
    <t>ET(1337-42=1295;1295+42=1337) va renvoyer la valeur VRAI</t>
  </si>
  <si>
    <t>NB.JOURS.COUPON.PREC</t>
  </si>
  <si>
    <t>OU(1+1=2;1+1=3) est vrai parce que 1+1=2</t>
  </si>
  <si>
    <t>NB.JOURS.COUPON.SUIV</t>
  </si>
  <si>
    <t>SI(moyenne(A1:A15) »j’ai la moyenne »; »je n’ai pas la moyenne ») </t>
  </si>
  <si>
    <t>NB.JOURS.COUPONS</t>
  </si>
  <si>
    <t>Recherche et matrices</t>
  </si>
  <si>
    <t>NPM</t>
  </si>
  <si>
    <t>RECHERCHE(42;A:A;B:B) va chercher la valeur 42 dans la colonne A, puis retranscrire son équivalent dans la colonne B (sur la même ligne)</t>
  </si>
  <si>
    <t>PDUREE</t>
  </si>
  <si>
    <t>RECHERCHEH(« ville »;A1:D10;2;VRAI) permet de renvoyer la deuxième ligne d’une colonne dont la première ligne est ville au sein d’un tableau</t>
  </si>
  <si>
    <t>PRINCPER</t>
  </si>
  <si>
    <t>RECHERCHEV(« ville »;A1:D10;2;VRAI) permet de renvoyer la deuxième colonne d’une ligne dont la première colonne est ville au sein d’un tableau</t>
  </si>
  <si>
    <t>PRIX.BON.TRESOR</t>
  </si>
  <si>
    <t>TRANSPOSE – Permet de transposer une matrice (transforme les lignes en colonnes et vice-versa). Pensez simplement à valider votre formule en utilisant Ctrl+Maj+Entrée, puisqu’il s’agit d’un calcul matriciel</t>
  </si>
  <si>
    <t>PRIX.DCOUPON.IRREG</t>
  </si>
  <si>
    <t>Date et heure</t>
  </si>
  <si>
    <t>PRIX.DEC</t>
  </si>
  <si>
    <t>ANNEE(« 09/10/2013 ») renvoie l’année 2013</t>
  </si>
  <si>
    <t>PRIX.FRAC</t>
  </si>
  <si>
    <t xml:space="preserve">Mois(« 09/10/2013 ») renvoie la valeur 10. </t>
  </si>
  <si>
    <t>PRIX.PCOUPON.IRREG</t>
  </si>
  <si>
    <t>JOUR(« 09/10/2013 ») renvoie la valeur 9</t>
  </si>
  <si>
    <t>PRIX.TITRE</t>
  </si>
  <si>
    <t xml:space="preserve">JOURSEM(« 09/10/2013 »;2) renvoie le chiffre 3, car le mercredi est le troisième jour de la semaine. Pour commencer la semaine le lundi, il faut utiliser le paramètre 2 </t>
  </si>
  <si>
    <t>PRIX.TITRE.ECHEANCE</t>
  </si>
  <si>
    <t>HEURE(« 12:30:40 ») renvoie 12</t>
  </si>
  <si>
    <t>REND.DCOUPON.IRREG</t>
  </si>
  <si>
    <t>MINUTE(« 12:30:40 ») renvoie 30</t>
  </si>
  <si>
    <t>REND.PCOUPON.IRREG</t>
  </si>
  <si>
    <t>AUJOURDHUI() pour afficher la date du jour. Vous pouvez également afficher le lendemain en utilisant AUJOURDHUI()+1 </t>
  </si>
  <si>
    <t>RENDEMENT.BON.TRESOR</t>
  </si>
  <si>
    <t>MAINTENANT() pour afficher la date et l’heure exactes</t>
  </si>
  <si>
    <t>RENDEMENT.SIMPLE</t>
  </si>
  <si>
    <t xml:space="preserve">FIN.MOIS(« 09/10/13 »;0) retourne le 31 octobre 2013. Vous pouvez modifier le 0 en +1 pour obtenir le dernier jour du mois suivant, ou -1 pour obtenir le dernier jour du mois précédent </t>
  </si>
  <si>
    <t>RENDEMENT.TITRE</t>
  </si>
  <si>
    <t xml:space="preserve">FRACTION.ANNEE(« 01/01/98″; »01/01/99 »;1) va renvoyer 1, car cette durée correspond à une année entière. La dernière variable permet de choisir comment sont comptés les jours : 1 pour la valeur réelle, 2 pour une base 360, 3 pour une base 365 </t>
  </si>
  <si>
    <t>RENDEMENT.TITRE.ECHEANCE</t>
  </si>
  <si>
    <t>NB.JOURS.OUVRES(« 09/10/2013″; »31/12/2013 ») renvoie le nombre 60, car il y reste 60 jours ouvrés avant la fin de l’année. Vous pouvez ajouter des jours fériés de cette façon : NB.JOURS.OUVRES(« 09/10/2013″; »31/12/2013″; »25/12/2013 »).</t>
  </si>
  <si>
    <t>SYD</t>
  </si>
  <si>
    <t>NO.SEMAINE(AUJOURDHUI();2) renvoie le nombre 41, car nous sommes à la semaine 42. Le paramètre 2 permet d’indiquer que les semaines commencent le lundi</t>
  </si>
  <si>
    <t>TAUX</t>
  </si>
  <si>
    <t>Texte</t>
  </si>
  <si>
    <t>TAUX.EFFECTIF</t>
  </si>
  <si>
    <t>CNUM(« 42€ ») = 42.</t>
  </si>
  <si>
    <t>TAUX.ESCOMPTE</t>
  </si>
  <si>
    <t>CONCATENER(« Le blog du Modérateur »; », « ; »c’est super ») permet d’obtenir : Le blog du Modérateur, c’est super.</t>
  </si>
  <si>
    <t>TAUX.ESCOMPTE.R</t>
  </si>
  <si>
    <t>MAJUSCULE(« Excel, c’est génial ») renvoie la valeur suivante : EXCEL, C’EST GÉNIAL</t>
  </si>
  <si>
    <t>TAUX.INT.EQUIV</t>
  </si>
  <si>
    <t>MINUSCULE(« EXCEL ») renvoie excel</t>
  </si>
  <si>
    <t>TAUX.INTERET</t>
  </si>
  <si>
    <t>NBCAR(« Neque porro quisquam est qui dolorem ipsum ») renvoie le nombre 42, puisque cet extrait comporte 42 caractères, espaces compris</t>
  </si>
  <si>
    <t>TAUX.NOMINAL</t>
  </si>
  <si>
    <t>NOMPROPRE(« le blog du modérateur ») permet d’obtenir Le Blog Du Modérateur</t>
  </si>
  <si>
    <t>TRI</t>
  </si>
  <si>
    <t>REMPLACER(« coucou »;4;3; »leuvre ») va remplacer coucou par couleuvre. Le second paramètre (4) permet de commencer le remplacement au quatrième caractère, le troisième paramètre (3) correspond au nombre de caractères remplacés</t>
  </si>
  <si>
    <t>TRI.PAIEMENTS</t>
  </si>
  <si>
    <t>SUBSTITUE(D1;6;10) va renvoyer le chiffre 10, si la cellule D1 est égale à 6. Ceci fonctionne aussi avec les textes</t>
  </si>
  <si>
    <t>TRIM</t>
  </si>
  <si>
    <t>Statistiques</t>
  </si>
  <si>
    <t>VA</t>
  </si>
  <si>
    <t>ECARTYPE(42;1337;42) renvoie la valeur 52,54</t>
  </si>
  <si>
    <t>VALEUR.ENCAISSEMENT</t>
  </si>
  <si>
    <t>GRANDE.VALEUR(A:B;1) renvoie la valeur la plus grande des colonnes A et B. Vous pouvez utiliser 2 plutôt que 1 pour connaître la seconde valeur la plus grande et ainsi de suite</t>
  </si>
  <si>
    <t>VALEUR.NOMINALE</t>
  </si>
  <si>
    <t>MAX(A:B;42) permet d’obtenir la valeur maximale des colonnes A et B ou 42 si ce nombre est supérieur</t>
  </si>
  <si>
    <t>VAN</t>
  </si>
  <si>
    <t>MIN(1337;42) permet d’obtenir la valeur 42</t>
  </si>
  <si>
    <t>VAN.PAIEMENTS</t>
  </si>
  <si>
    <t>MEDIANE(10;40;30) renvoie la valeur 30, puisqu’il s’agit de la médiane de la série</t>
  </si>
  <si>
    <t>VC</t>
  </si>
  <si>
    <t>MODE(42;1337;42) renvoie le nombre 42</t>
  </si>
  <si>
    <t>VC.PAIEMENTS</t>
  </si>
  <si>
    <t>MOYENNE(42;1337) renvoie le nombre 689,5. Vous pouvez également calculer une MOYENNE.GEOMETRIQUE, une MOYENNE.HARMONIQUE, une MOYENNE.REDUITE et une MOYENNE.SI (arithmétique).</t>
  </si>
  <si>
    <t>VDB</t>
  </si>
  <si>
    <t>NB.SI(A:B; »Rennes ») permet de compter le nombre de cellules qui contiennent le mot « Rennes » au sein des colonnes A et B. NB.SI.ENS permet de compter le nombre de cellules répondant favorablement à l’ensemble des critères</t>
  </si>
  <si>
    <t>VPM</t>
  </si>
  <si>
    <t>NB.VIDE(A) renvoie le nombre 1048576 si la colonne A est entièrement vide</t>
  </si>
  <si>
    <t>DATE &amp; HEURE</t>
  </si>
  <si>
    <t>ANNEE</t>
  </si>
  <si>
    <t>PREVISION(4,2;B;A) est égale à 42 si B est 10 fois A</t>
  </si>
  <si>
    <t>AUJOURDHUI</t>
  </si>
  <si>
    <t>RANG(6;matrice;1) va renvoyer le chiffre 3, car le il s’agit du troisième chiffre dans l’ordre croissant (compte-tenu du paramètre 1).</t>
  </si>
  <si>
    <t>DATE</t>
  </si>
  <si>
    <t>BINDEC(1100100) renvoit la valeur 100, l’équivalent de 1100100 en nombre décimal. Vous pouvez utiliser DECBIN pour convertir un nombre décimal en nombre binaire</t>
  </si>
  <si>
    <t>DATEVAL</t>
  </si>
  <si>
    <t>CONVERT(1; »l »; »pt ») permet de savoir combien de pintes sont contenues dans un litre. mètres (m) en milles nautiques (mn), années (aa) en jours (jj), degré Celsius (C) en degré Fahrenheit (F)… Vous pouvez même convertir une cuillère à café (clt) en tasse (Ta), en litre (l) et même en pinte (pt).</t>
  </si>
  <si>
    <t>FIN.MOIS</t>
  </si>
  <si>
    <t>ESTNUM(42) va renvoyer VRAI, car 42 est un nombre</t>
  </si>
  <si>
    <t>FRACTION.ANNEE</t>
  </si>
  <si>
    <t>ESTVIDE permet de savoir si une cellule est vide</t>
  </si>
  <si>
    <t>HEURE</t>
  </si>
  <si>
    <t>EST.PAIR permet de savoir si le chiffre contenu dans une cellule est pair</t>
  </si>
  <si>
    <t>JOUR</t>
  </si>
  <si>
    <t>ESTTEXTE pour savoir si une cellule contient du texte (uniquement)</t>
  </si>
  <si>
    <t>JOURS</t>
  </si>
  <si>
    <t xml:space="preserve">ESTNUM pour s’assurer qu’une valeur est bien un nombre </t>
  </si>
  <si>
    <t>JOURS360</t>
  </si>
  <si>
    <t>INFORMATIONS(« version ») pour connaître la version d’Excel. Utilisez systexpl pour connaître le système d’exploitation, répertoire pour connaître le chemin d’accès etc</t>
  </si>
  <si>
    <t>JOURSEM</t>
  </si>
  <si>
    <t>Finance</t>
  </si>
  <si>
    <t>MAINTENANT</t>
  </si>
  <si>
    <t>Totaux</t>
  </si>
  <si>
    <t>MINUTE</t>
  </si>
  <si>
    <t>Sous-totaux</t>
  </si>
  <si>
    <t>MOIS</t>
  </si>
  <si>
    <t>MOIS.DECALER</t>
  </si>
  <si>
    <t>TCD</t>
  </si>
  <si>
    <t>NB.JOUR.OUVRES</t>
  </si>
  <si>
    <t>NB.JOUR.OUVRES.INTL</t>
  </si>
  <si>
    <t>equiv</t>
  </si>
  <si>
    <t>NO.SEMAINE</t>
  </si>
  <si>
    <t>recherche X</t>
  </si>
  <si>
    <t>NO.SEMAINE.ISO</t>
  </si>
  <si>
    <t>utilitaire d'analyse</t>
  </si>
  <si>
    <t>SECONDE</t>
  </si>
  <si>
    <t>Filtre automatique</t>
  </si>
  <si>
    <t>SERIE.JOUR.OUVRE</t>
  </si>
  <si>
    <t>Tri</t>
  </si>
  <si>
    <t>SERIE.JOUR.OUVRE.INTL</t>
  </si>
  <si>
    <t>Restreindre les valeurs</t>
  </si>
  <si>
    <t>TEMPS</t>
  </si>
  <si>
    <t>Liste déroulante</t>
  </si>
  <si>
    <t>TEMPSVAL</t>
  </si>
  <si>
    <t>Convertir un CSV en fichier excel</t>
  </si>
  <si>
    <t>MATH &amp; TRIGO</t>
  </si>
  <si>
    <t>ABS</t>
  </si>
  <si>
    <t>ACOS</t>
  </si>
  <si>
    <t>ACOSH</t>
  </si>
  <si>
    <t>ACOT</t>
  </si>
  <si>
    <t>ACOTH</t>
  </si>
  <si>
    <t>AGREGAT</t>
  </si>
  <si>
    <t>ALEA</t>
  </si>
  <si>
    <t>ALEA.ENTRE.BORNES</t>
  </si>
  <si>
    <t>ARRONDI</t>
  </si>
  <si>
    <t>ARRONDI.AU.MULTIPLE</t>
  </si>
  <si>
    <t>ARRONDI.INF</t>
  </si>
  <si>
    <t>ARRONDI.SUP</t>
  </si>
  <si>
    <t>ASIN</t>
  </si>
  <si>
    <t>ASINH</t>
  </si>
  <si>
    <t>ATAN</t>
  </si>
  <si>
    <t>ATAN2</t>
  </si>
  <si>
    <t>ATANH</t>
  </si>
  <si>
    <t>BASE</t>
  </si>
  <si>
    <t>CHIFFRE.ARABE</t>
  </si>
  <si>
    <t>COMBIN</t>
  </si>
  <si>
    <t>COMBINA</t>
  </si>
  <si>
    <t>COS</t>
  </si>
  <si>
    <t>COSH</t>
  </si>
  <si>
    <t>COT</t>
  </si>
  <si>
    <t>COTH</t>
  </si>
  <si>
    <t>CSC</t>
  </si>
  <si>
    <t>CSCH</t>
  </si>
  <si>
    <t>DECIMAL</t>
  </si>
  <si>
    <t>DEGRES</t>
  </si>
  <si>
    <t>DETERMAT</t>
  </si>
  <si>
    <t>ENT</t>
  </si>
  <si>
    <t>EXP</t>
  </si>
  <si>
    <t>FACT</t>
  </si>
  <si>
    <t>FACTDOUBLE</t>
  </si>
  <si>
    <t>IMPAIR</t>
  </si>
  <si>
    <t>INVERSEMAT</t>
  </si>
  <si>
    <t>LN</t>
  </si>
  <si>
    <t>LOG</t>
  </si>
  <si>
    <t>LOG10</t>
  </si>
  <si>
    <t>MATRICE.UNITAIRE</t>
  </si>
  <si>
    <t>MOD</t>
  </si>
  <si>
    <t>MULTINOMIALE</t>
  </si>
  <si>
    <t>PAIR</t>
  </si>
  <si>
    <t>PGCD</t>
  </si>
  <si>
    <t>PI</t>
  </si>
  <si>
    <t>PLAFOND.MATH</t>
  </si>
  <si>
    <t>PLANCHER.MATH</t>
  </si>
  <si>
    <t>PPCM</t>
  </si>
  <si>
    <t>PRODUIT</t>
  </si>
  <si>
    <t>PRODUITMAT</t>
  </si>
  <si>
    <t>PUISSANCE</t>
  </si>
  <si>
    <t>QUOTIENT</t>
  </si>
  <si>
    <t>RACINE</t>
  </si>
  <si>
    <t>RACINE.PI</t>
  </si>
  <si>
    <t>RADIANS</t>
  </si>
  <si>
    <t>ROMAIN</t>
  </si>
  <si>
    <t>SECH</t>
  </si>
  <si>
    <t>SIGNE</t>
  </si>
  <si>
    <t>SIN</t>
  </si>
  <si>
    <t>SINH</t>
  </si>
  <si>
    <t>SOMME</t>
  </si>
  <si>
    <t>SOMME.CARRES</t>
  </si>
  <si>
    <t>SOMME.SERIES</t>
  </si>
  <si>
    <t>SOMME.SI</t>
  </si>
  <si>
    <t>SOMME.SI.ENS</t>
  </si>
  <si>
    <t>SOMME.X2MY2</t>
  </si>
  <si>
    <t>SOMME.X2PY2</t>
  </si>
  <si>
    <t>SOMME.XMY2</t>
  </si>
  <si>
    <t>SOMMEPROD</t>
  </si>
  <si>
    <t>SOUS.TOTAL</t>
  </si>
  <si>
    <t>TAN</t>
  </si>
  <si>
    <t>TANH</t>
  </si>
  <si>
    <t>TRONQUE</t>
  </si>
  <si>
    <t>STATISTIQUES</t>
  </si>
  <si>
    <t>RECHERCHE &amp; REFERENCE</t>
  </si>
  <si>
    <t>ADRESSE</t>
  </si>
  <si>
    <t>CHOISIR</t>
  </si>
  <si>
    <t>COLONNE</t>
  </si>
  <si>
    <t>COLONNES</t>
  </si>
  <si>
    <t>DECALER</t>
  </si>
  <si>
    <t>EQUIV</t>
  </si>
  <si>
    <t>FORMULETEXTE</t>
  </si>
  <si>
    <t>INDEX</t>
  </si>
  <si>
    <t>INDIRECT</t>
  </si>
  <si>
    <t>LIEN_HYPERTEXTE</t>
  </si>
  <si>
    <t>LIGNE</t>
  </si>
  <si>
    <t>LIGNES</t>
  </si>
  <si>
    <t>LIREDONNEESTABCROISDYNAMIQUE</t>
  </si>
  <si>
    <t>RECHERCHE</t>
  </si>
  <si>
    <t>RECHERCHEH</t>
  </si>
  <si>
    <t>RECHERCHEV</t>
  </si>
  <si>
    <t>RECHERCHEX</t>
  </si>
  <si>
    <t>RTD</t>
  </si>
  <si>
    <t>TRANSPOSE</t>
  </si>
  <si>
    <t>ZONES</t>
  </si>
  <si>
    <t>BASE DE DONNEES</t>
  </si>
  <si>
    <t>BDECARTYPE</t>
  </si>
  <si>
    <t>BDECARTYPEP</t>
  </si>
  <si>
    <t>BDLIRE</t>
  </si>
  <si>
    <t>BDMAX</t>
  </si>
  <si>
    <t>BDMIN</t>
  </si>
  <si>
    <t>BDMOYENNE</t>
  </si>
  <si>
    <t>BDNB</t>
  </si>
  <si>
    <t>BDNBVAL</t>
  </si>
  <si>
    <t>BDPRODUIT</t>
  </si>
  <si>
    <t>BDSOMME</t>
  </si>
  <si>
    <t>BDVAR</t>
  </si>
  <si>
    <t>BDVARP</t>
  </si>
  <si>
    <t>TEXTE</t>
  </si>
  <si>
    <t>BAHTTEXT</t>
  </si>
  <si>
    <t>CAR</t>
  </si>
  <si>
    <t>CHERCHE</t>
  </si>
  <si>
    <t>CNUM</t>
  </si>
  <si>
    <t>CODE</t>
  </si>
  <si>
    <t>CONCAT</t>
  </si>
  <si>
    <t>CTXT</t>
  </si>
  <si>
    <t>DEVISE</t>
  </si>
  <si>
    <t>DROITE</t>
  </si>
  <si>
    <t>EPURAGE</t>
  </si>
  <si>
    <t>EXACT</t>
  </si>
  <si>
    <t>GAUCHE</t>
  </si>
  <si>
    <t>JOINDRE.TEXTE</t>
  </si>
  <si>
    <t>MAJUSCULE</t>
  </si>
  <si>
    <t>MINUSCULE</t>
  </si>
  <si>
    <t>NBCAR</t>
  </si>
  <si>
    <t>NOMPROPRE</t>
  </si>
  <si>
    <t>REMPLACER</t>
  </si>
  <si>
    <t>REPT</t>
  </si>
  <si>
    <t>STXT</t>
  </si>
  <si>
    <t>SUBSTITUE</t>
  </si>
  <si>
    <t>SUPPRESPACE</t>
  </si>
  <si>
    <t>T</t>
  </si>
  <si>
    <t>TROUVE</t>
  </si>
  <si>
    <t>UNICAR</t>
  </si>
  <si>
    <t>UNICODE</t>
  </si>
  <si>
    <t>VALEURNOMBRE</t>
  </si>
  <si>
    <t>LOGIQUE</t>
  </si>
  <si>
    <t>ET</t>
  </si>
  <si>
    <t>NON</t>
  </si>
  <si>
    <t>OU</t>
  </si>
  <si>
    <t>OUX</t>
  </si>
  <si>
    <t>SI</t>
  </si>
  <si>
    <t>SI.CONDITIONS</t>
  </si>
  <si>
    <t>SI.MULTIPLE</t>
  </si>
  <si>
    <t>SI.NON.DISP</t>
  </si>
  <si>
    <t>SIERREUR</t>
  </si>
  <si>
    <t>INFORMATIONS</t>
  </si>
  <si>
    <t>CELLULE</t>
  </si>
  <si>
    <t>EST.IMPAIR</t>
  </si>
  <si>
    <t>EST.PAIR</t>
  </si>
  <si>
    <t>ESTERR</t>
  </si>
  <si>
    <t>ESTERREUR</t>
  </si>
  <si>
    <t>ESTFORMULE</t>
  </si>
  <si>
    <t>ESTLOGIQUE</t>
  </si>
  <si>
    <t>ESTNA</t>
  </si>
  <si>
    <t>ESTNONTEXTE</t>
  </si>
  <si>
    <t>ESTNUM</t>
  </si>
  <si>
    <t>ESTREF</t>
  </si>
  <si>
    <t>ESTTEXTE</t>
  </si>
  <si>
    <t>ESTVIDE</t>
  </si>
  <si>
    <t>FEUILLE</t>
  </si>
  <si>
    <t>FEUILLES</t>
  </si>
  <si>
    <t>N</t>
  </si>
  <si>
    <t>NA</t>
  </si>
  <si>
    <t>TYPE</t>
  </si>
  <si>
    <t>TYPE.ERREUR</t>
  </si>
  <si>
    <t>PERSONNALISEES</t>
  </si>
  <si>
    <t>Formule à concevoir selon besoin (Lambda) office 365</t>
  </si>
  <si>
    <t xml:space="preserve">          Fonctions sans argument</t>
  </si>
  <si>
    <t>2- Accélérateurs de sélection et d'actions :</t>
  </si>
  <si>
    <t>Introduction à toutes les fonctions Excel (352)</t>
  </si>
  <si>
    <t>AVERAGEA</t>
  </si>
  <si>
    <t>BETA.INVERSE.N</t>
  </si>
  <si>
    <t>CENTILE.EXCLURE</t>
  </si>
  <si>
    <t>CENTILE.INCLURE</t>
  </si>
  <si>
    <t>CENTREE.REDUITE</t>
  </si>
  <si>
    <t>CHISQ.TEST</t>
  </si>
  <si>
    <t>COEFFICIENT.ASYMETRIE</t>
  </si>
  <si>
    <t>COEFFICIENT.ASYMETRIE.P</t>
  </si>
  <si>
    <t>COEFFICIENT.CORRELATION</t>
  </si>
  <si>
    <t>COEFFICIENT.DETERMINATION</t>
  </si>
  <si>
    <t>COVARIANCE.PEARSON</t>
  </si>
  <si>
    <t>COVARIANCE.STANDARD</t>
  </si>
  <si>
    <t>CROISSANCE</t>
  </si>
  <si>
    <t>DROITEREG</t>
  </si>
  <si>
    <t>ECART.MOYEN</t>
  </si>
  <si>
    <t>ECARTYPE.PEARSON</t>
  </si>
  <si>
    <t>ECARTYPE.STANDARD</t>
  </si>
  <si>
    <t>EQUATION.RANG</t>
  </si>
  <si>
    <t>ERREUR.TYPE.XY</t>
  </si>
  <si>
    <t>F.TEST</t>
  </si>
  <si>
    <t>FISHER</t>
  </si>
  <si>
    <t>FISHER.INVERSE</t>
  </si>
  <si>
    <t>FREQUENCE</t>
  </si>
  <si>
    <t>GAMMA</t>
  </si>
  <si>
    <t>GAUSS</t>
  </si>
  <si>
    <t>Ce sont tous les racourcis clavier que nous avons collectés pour vous, il se peut qu'il y en a d'autres nouveaux. Il n’y a aucun document officiel ou page web officielle de MicroSoft qui regrouppe les racourcis.</t>
  </si>
  <si>
    <t>done</t>
  </si>
  <si>
    <t>Ex : en Transposée de matrice par formule (sélectionner avant la plage et saisir formule de la fonction transpose)</t>
  </si>
  <si>
    <t>Ces fonctions existent en les différentes version de MS Excel à ce jour (Octobre 2022) :</t>
  </si>
  <si>
    <t>Conçue depuis :</t>
  </si>
  <si>
    <t>Nom de la fonction</t>
  </si>
  <si>
    <t>Description</t>
  </si>
  <si>
    <t>Math and trigonometry</t>
  </si>
  <si>
    <t>    Renvoie la valeur absolue d’un nombre</t>
  </si>
  <si>
    <t>ACCRINT</t>
  </si>
  <si>
    <t>Financial</t>
  </si>
  <si>
    <t>    Renvoie l’intérêt couru non échu d’un titre dont l’intérêt est perçu périodiquement</t>
  </si>
  <si>
    <t>    Renvoie l’arccosinus d’un nombre</t>
  </si>
  <si>
    <t>    Renvoie le cosinus hyperbolique inverse d’un nombre</t>
  </si>
  <si>
    <t>    Renvoie l’arccotangente d’un nombre</t>
  </si>
  <si>
    <t>    Renvoie l’arccotangente hyperbolique d’un nombre</t>
  </si>
  <si>
    <t>Lookup and reference</t>
  </si>
  <si>
    <t>    Renvoie une référence sous forme de texte à une seule cellule d’une feuille de calcul.</t>
  </si>
  <si>
    <t>    Renvoie un agrégat dans une liste ou une base de données.</t>
  </si>
  <si>
    <t>    Renvoie un nombre aléatoire compris entre 0 et 1</t>
  </si>
  <si>
    <t>    Renvoie un nombre aléatoire entre les nombres que vous spécifiez</t>
  </si>
  <si>
    <t>    Renvoie l’amortissement correspondant à chaque période comptable en utilisant un coefficient d’amortissement</t>
  </si>
  <si>
    <t>    Renvoie l’amortissement correspondant à chaque période comptable</t>
  </si>
  <si>
    <t>AND</t>
  </si>
  <si>
    <t>Logical</t>
  </si>
  <si>
    <t>    Renvoie TRUE si tous les arguments ont la valeur TRUE</t>
  </si>
  <si>
    <t>APPELANTE</t>
  </si>
  <si>
    <t>Add-in and Automation</t>
  </si>
  <si>
    <t>    Appelle une procédure dans une bibliothèque de liens dynamiques ou une ressource de code.</t>
  </si>
  <si>
    <t>ARABIC</t>
  </si>
  <si>
    <t>    Convertit un nombre romain en chiffre arabe</t>
  </si>
  <si>
    <t>AREAS</t>
  </si>
  <si>
    <t>    Renvoie le nombre de zones dans une référence</t>
  </si>
  <si>
    <t>    Arrondit un nombre à la valeur d’arrondi la plus proche de zéro</t>
  </si>
  <si>
    <t>    Arrondit un nombre à la valeur d’arrondi la plus éloignée de zéro</t>
  </si>
  <si>
    <t>ASC</t>
  </si>
  <si>
    <t>Text</t>
  </si>
  <si>
    <t>    Convertit les caractères anglais pleine chasse (codés sur deux octets) ou katakana dans une chaîne de caractères en caractères à demi-chasse (codés sur un octet)</t>
  </si>
  <si>
    <t>    Renvoie l’arcsinus d’un nombre</t>
  </si>
  <si>
    <t>    Renvoie le sinus hyperbolique inverse d’un nombre</t>
  </si>
  <si>
    <t>ASSEMB.V</t>
  </si>
  <si>
    <t>Look and reference</t>
  </si>
  <si>
    <t>    Ajoute des tableaux verticalement et en séquence pour renvoyer un tableau plus grand</t>
  </si>
  <si>
    <t>    Renvoie l’arctangente d’un nombre</t>
  </si>
  <si>
    <t>    Renvoie l’arctangente des coordonnées x et y</t>
  </si>
  <si>
    <t>    Renvoie la tangente hyperbolique inverse d’un nombre</t>
  </si>
  <si>
    <t>Date and time</t>
  </si>
  <si>
    <t>    Renvoie le numéro de série de la date du jour</t>
  </si>
  <si>
    <t>AVEDEV</t>
  </si>
  <si>
    <t>Statistical</t>
  </si>
  <si>
    <t>    Renvoie la moyenne des écarts absolus des points de données par rapport à leur moyenne</t>
  </si>
  <si>
    <t>    Renvoie la moyenne de ses arguments, y compris les nombres, le texte et les valeurs logiques</t>
  </si>
  <si>
    <t>AVERAGEIFS</t>
  </si>
  <si>
    <t>    Renvoie la moyenne (arithmétique) de toutes les cellules qui répondent à plusieurs critères.</t>
  </si>
  <si>
    <t>    Convertit un nombre en texte en utilisant le format monétaire ß (baht)</t>
  </si>
  <si>
    <t>    Convertit un nombre en représentation textuelle avec la base spécifiée</t>
  </si>
  <si>
    <t>Database</t>
  </si>
  <si>
    <t>    Calcule l’écart type en fonction de l’ensemble des entrées de base de données sélectionnées</t>
  </si>
  <si>
    <t>    Renvoie la valeur minimale des entrées de base de données sélectionnées</t>
  </si>
  <si>
    <t>    Compte les cellules non vides d’une base de données</t>
  </si>
  <si>
    <t>    Ajoute les nombres dans la colonne Champ des enregistrements de la base de données correspondant aux critères</t>
  </si>
  <si>
    <t>    Calcule la variance en fonction de l’ensemble des entrées de base de données sélectionnées</t>
  </si>
  <si>
    <t>BESSELI</t>
  </si>
  <si>
    <t>Engineering</t>
  </si>
  <si>
    <t>    Renvoie la fonction de Bessel modifiée In(x)</t>
  </si>
  <si>
    <t>BESSELJ</t>
  </si>
  <si>
    <t>    Renvoie la fonction de Bessel Jn(x)</t>
  </si>
  <si>
    <t>BESSELK</t>
  </si>
  <si>
    <t>    Renvoie la fonction de Bessel modifiée Kn(x)</t>
  </si>
  <si>
    <t>BESSELY</t>
  </si>
  <si>
    <t>    Renvoie la fonction de Bessel Yn(x)</t>
  </si>
  <si>
    <t>BETA.DIST</t>
  </si>
  <si>
    <t>    Renvoie la fonction de distribution cumulée suivant une loi Bêta</t>
  </si>
  <si>
    <t>BETA.INV</t>
  </si>
  <si>
    <t>    Renvoie l’inverse de la fonction de distribution cumulée pour une distribution bêta spécifiée</t>
  </si>
  <si>
    <t>BETA.INVERSE</t>
  </si>
  <si>
    <t>Compatibility</t>
  </si>
  <si>
    <t>    Renvoie l’inverse de la fonction de distribution cumulée pour une distribution bêta spécifiée. Dans Excel 2007, il s’agit d’une fonction statistique.</t>
  </si>
  <si>
    <t>BIN2DEC</t>
  </si>
  <si>
    <t>    Convertit un nombre binaire en nombre décimal</t>
  </si>
  <si>
    <t>BINHEX</t>
  </si>
  <si>
    <t>    Convertit un nombre binaire en nombre hexadécimal</t>
  </si>
  <si>
    <t>BINOCT</t>
  </si>
  <si>
    <t>    Convertit un nombre binaire en nombre octal</t>
  </si>
  <si>
    <t>BINOM.DIST</t>
  </si>
  <si>
    <t>    Renvoie la probabilité d’une variable aléatoire discrète suivant la loi binomiale</t>
  </si>
  <si>
    <t>BINOM.DIST.RANGE</t>
  </si>
  <si>
    <t>    Renvoie la probabilité d’un résultat de tirage en suivant une distribution binomiale</t>
  </si>
  <si>
    <t>BINOM.INV</t>
  </si>
  <si>
    <t>    Renvoie la plus petite valeur pour laquelle la distribution binomiale cumulée est inférieure ou égale à une valeur critère</t>
  </si>
  <si>
    <t>BITAND</t>
  </si>
  <si>
    <t>    Renvoie une opération AND au niveau du bit de deux nombres</t>
  </si>
  <si>
    <t>BITLSHIFT</t>
  </si>
  <si>
    <t>    Renvoie un nombre décalé vers la gauche de total_décalage bits.</t>
  </si>
  <si>
    <t>BITOR</t>
  </si>
  <si>
    <t>    Renvoie une opération OR au niveau du bit de deux nombres</t>
  </si>
  <si>
    <t>BITRSHIFT</t>
  </si>
  <si>
    <t>    Renvoie un nombre décalé vers la droite de total_décalage bits</t>
  </si>
  <si>
    <t>BITXOR</t>
  </si>
  <si>
    <t>    Renvoie une opération 'Exclusive Or' de deux nombres</t>
  </si>
  <si>
    <t>BYCOL</t>
  </si>
  <si>
    <t>    Applique un LAMBDA à chaque colonne et renvoie un tableau des résultats</t>
  </si>
  <si>
    <t>BYROW</t>
  </si>
  <si>
    <t>    Applique un LAMBDA à chaque ligne et renvoie un tableau des résultats</t>
  </si>
  <si>
    <t>CEILING.MATH</t>
  </si>
  <si>
    <t>    Arrondit un nombre à l’entier ou au multiple supérieur le plus proche de l’argument de précision</t>
  </si>
  <si>
    <t>Information</t>
  </si>
  <si>
    <t>    Renvoie des informations sur la mise en forme, l’emplacement et le contenu d’une cellule. Cette fonction n’est pas disponible dans Excel pour le web.</t>
  </si>
  <si>
    <t>CENTILE</t>
  </si>
  <si>
    <t>    Renvoie le k-ième centile des valeurs d’une plage. Dans Excel 2007, il s’agit d’une fonction statistique.</t>
  </si>
  <si>
    <t>CHAR</t>
  </si>
  <si>
    <t>    Renvoie le caractère spécifié par le code numérique</t>
  </si>
  <si>
    <t>CHERCHE, CHERCHERB</t>
  </si>
  <si>
    <t>    Trouve un texte dans un autre texte (sans respecter la casse).</t>
  </si>
  <si>
    <t>CHISQ.DIST</t>
  </si>
  <si>
    <t>    Renvoie la fonction de densité de probabilité bêta cumulative</t>
  </si>
  <si>
    <t>CHISQ.DIST.RT</t>
  </si>
  <si>
    <t>    Renvoie la probabilité d’une variable aléatoire continue suivant une loi unilatérale du Khi-deux</t>
  </si>
  <si>
    <t>CHISQ.INV</t>
  </si>
  <si>
    <t>CHISQ.INV.RT</t>
  </si>
  <si>
    <t>    Renvoie l’inverse de la probabilité d’une variable aléatoire continue suivant une loi unilatérale du Khi-deux</t>
  </si>
  <si>
    <t>    Renvoie le test d’indépendance.</t>
  </si>
  <si>
    <t>CHOOSE</t>
  </si>
  <si>
    <t>    Choisit une valeur dans une liste de valeurs</t>
  </si>
  <si>
    <t>CHOOSECOLS</t>
  </si>
  <si>
    <t>    Renvoie les colonnes spécifiées à partir d’un tableau</t>
  </si>
  <si>
    <t>CHOOSEROWS</t>
  </si>
  <si>
    <t>    Renvoie les lignes spécifiées à partir d’un tableau</t>
  </si>
  <si>
    <t>CLEAN</t>
  </si>
  <si>
    <t>    Supprime tous les caractères non imprimables du texte</t>
  </si>
  <si>
    <t>    Convertit un argument textuel en nombre</t>
  </si>
  <si>
    <t>    Renvoie le code numérique du premier caractère d’une chaîne de texte</t>
  </si>
  <si>
    <t>    Renvoie le coefficient de corrélation entre deux séries de données.</t>
  </si>
  <si>
    <t>    Renvoie la valeur du coefficient de détermination R^2 d’une régression linéaire.</t>
  </si>
  <si>
    <t>    Renvoie le numéro de colonne d’une référence.</t>
  </si>
  <si>
    <t>    Renvoie le nombre de colonnes dans une référence</t>
  </si>
  <si>
    <t>    Renvoie le nombre de combinaisons pour un nombre d’objets donné</t>
  </si>
  <si>
    <t>  Renvoie le nombre de combinaisons avec répétitions pour un nombre d’éléments donné.</t>
  </si>
  <si>
    <t>COMPLEX</t>
  </si>
  <si>
    <t>    Convertit des coefficients réels et imaginaires en nombre complexe</t>
  </si>
  <si>
    <t>COMPLEXE.ARGUMENT</t>
  </si>
  <si>
    <t>    Renvoie l’argument thêta, un angle exprimé en radians</t>
  </si>
  <si>
    <t>COMPLEXE.CONJUGUE</t>
  </si>
  <si>
    <t>    Renvoie le conjugué complexe d’un nombre complexe</t>
  </si>
  <si>
    <t>COMPLEXE.COS</t>
  </si>
  <si>
    <t>    Renvoie le cosinus d’un nombre complexe</t>
  </si>
  <si>
    <t>COMPLEXE.DIFFERENCE</t>
  </si>
  <si>
    <t>    Renvoie la différence entre deux nombres complexes</t>
  </si>
  <si>
    <t>COMPLEXE.DIV</t>
  </si>
  <si>
    <t>    Renvoie le quotient de deux nombres complexes</t>
  </si>
  <si>
    <t>COMPLEXE.EXP</t>
  </si>
  <si>
    <t>    Renvoie la fonction exponentielle d’un nombre complexe</t>
  </si>
  <si>
    <t>COMPLEXE.IMAGINAIRE</t>
  </si>
  <si>
    <t>    Renvoie le coefficient imaginaire d’un nombre complexe</t>
  </si>
  <si>
    <t>COMPLEXE.LN</t>
  </si>
  <si>
    <t>    Renvoie le logarithme népérien d’un nombre complexe</t>
  </si>
  <si>
    <t>COMPLEXE.LOG10</t>
  </si>
  <si>
    <t>    Calcule le logarithme d’un nombre complexe en base 10</t>
  </si>
  <si>
    <t>COMPLEXE.LOG2</t>
  </si>
  <si>
    <t>    Calcule le logarithme d’un nombre complexe en base 2</t>
  </si>
  <si>
    <t>COMPLEXE.PUISSANCE</t>
  </si>
  <si>
    <t>    Renvoie un nombre complexe élevé à une puissance entière</t>
  </si>
  <si>
    <t>COMPLEXE.RACINE</t>
  </si>
  <si>
    <t>    Renvoie la racine carrée d’un nombre complexe</t>
  </si>
  <si>
    <t>COMPLEXE.SIN</t>
  </si>
  <si>
    <t>    Renvoie le sinus d’un nombre complexe</t>
  </si>
  <si>
    <t>COMPLEXE.SOMME</t>
  </si>
  <si>
    <t>    Renvoie la somme de plusieurs nombres complexes</t>
  </si>
  <si>
    <t>    Combine le texte de plusieurs plages et/ou chaînes, mais ne fournit pas le délimiteur ou les arguments IgnoreEmpty.</t>
  </si>
  <si>
    <t>CONCATENER</t>
  </si>
  <si>
    <t>    Regroupe plusieurs éléments textuels en un élément textuel</t>
  </si>
  <si>
    <t>CONFIDENCE.NORM</t>
  </si>
  <si>
    <t>    Renvoie l’intervalle de confiance pour la moyenne d’une population</t>
  </si>
  <si>
    <t>CONFIDENCE.T</t>
  </si>
  <si>
    <t>    Renvoie l’intervalle de confiance pour la moyenne d’une population, à l’aide de la probabilité d’une variable aléatoire suivant une loi T de Student</t>
  </si>
  <si>
    <t>CONVERT</t>
  </si>
  <si>
    <t>    Convertit un nombre d’un système de mesure à un autre</t>
  </si>
  <si>
    <t>    Renvoie le cosinus d’un nombre</t>
  </si>
  <si>
    <t>    Renvoie le cosinus hyperbolique d’un nombre</t>
  </si>
  <si>
    <t>    Renvoie le cosinus hyperbolique d’un nombre</t>
  </si>
  <si>
    <t>    Renvoie la cotangente d’un angle</t>
  </si>
  <si>
    <t>COUNT</t>
  </si>
  <si>
    <t>    Compte le nombre de chiffres compris dans la liste d’arguments</t>
  </si>
  <si>
    <t>COUNTIFS</t>
  </si>
  <si>
    <t>    Compte le nombre de cellules à l’intérieur d’une plage qui répondent à plusieurs critères</t>
  </si>
  <si>
    <t>COUPDAYBS</t>
  </si>
  <si>
    <t>    Renvoie le nombre de jours entre le début de la période du coupon et la date d’escompte</t>
  </si>
  <si>
    <t>COVARIANCE</t>
  </si>
  <si>
    <t>    Renvoie la covariance, moyenne des produits des écarts pour chaque série d’observations. Dans Excel 2007, il s’agit d’une fonction statistique.</t>
  </si>
  <si>
    <t>    Renvoie la covariance, moyenne des produits des écarts pour chaque série d’observations.</t>
  </si>
  <si>
    <t>    Renvoie la covariance d’échantillon, moyenne des produits des écarts pour chaque paire de points de deux jeux de données.</t>
  </si>
  <si>
    <t>CRITERE.LOI.BINOMIALE</t>
  </si>
  <si>
    <t>    Renvoie la plus petite valeur pour laquelle la distribution binomiale cumulée est inférieure ou égale à une valeur critère. Dans Excel 2007, il s’agit d’une fonction statistique.</t>
  </si>
  <si>
    <t>    Calcule des valeurs par rapport à une tendance exponentielle.</t>
  </si>
  <si>
    <t>    Renvoie la cosécante d’un angle</t>
  </si>
  <si>
    <t>    Renvoie la cosécante hyperbolique d’un angle</t>
  </si>
  <si>
    <t>CUMIPMT</t>
  </si>
  <si>
    <t>    Renvoie les intérêts cumulés réglés entre deux périodes</t>
  </si>
  <si>
    <t>CUMUL.PRINCPER</t>
  </si>
  <si>
    <t>    Renvoie le montant cumulé du remboursement du capital réglé entre deux périodes</t>
  </si>
  <si>
    <t>DANSCOL</t>
  </si>
  <si>
    <t>    Renvoie le tableau dans une seule colonne</t>
  </si>
  <si>
    <t>DANSLIGNE</t>
  </si>
  <si>
    <t>    Renvoie le tableau sur une seule ligne</t>
  </si>
  <si>
    <t>    Renvoie le numéro de série d’une date précise</t>
  </si>
  <si>
    <t>    Renvoie la date du coupon antérieur précédant la date d’escompte</t>
  </si>
  <si>
    <t>    Renvoie la date du prochain coupon suivant la date d’escompte</t>
  </si>
  <si>
    <t>DATEDIF</t>
  </si>
  <si>
    <t>    Calcule le nombre de jours, de mois ou d’années qui séparent deux dates. Cette fonction est utile dans les formules où vous devez calculer un âge.</t>
  </si>
  <si>
    <t>    Convertit une date au format texte en numéro de série</t>
  </si>
  <si>
    <t>DAVERAGE</t>
  </si>
  <si>
    <t>    Renvoie la moyenne des entrées d’une base de données sélectionnée</t>
  </si>
  <si>
    <t>DAY</t>
  </si>
  <si>
    <t>    Convertit un numéro de série en jour du mois</t>
  </si>
  <si>
    <t>DAYS</t>
  </si>
  <si>
    <t>    Renvoie le nombre de jours entre deux dates</t>
  </si>
  <si>
    <t>    Renvoie l’amortissement d’un bien durant une période spécifiée en utilisant la méthode de l’amortissement dégressif à taux fixe</t>
  </si>
  <si>
    <t>DBCS</t>
  </si>
  <si>
    <t>    Convertit les caractères anglais à demi-chasse (codés sur un octet) ou katakana dans une chaîne de caractères en caractères pleine chasse (codés sur deux octets)</t>
  </si>
  <si>
    <t>DCOUNT</t>
  </si>
  <si>
    <t>    Compte les cellules qui contiennent des nombres dans une base de données</t>
  </si>
  <si>
    <t>    Renvoie l’amortissement d’un bien durant une période spécifiée suivant la méthode de l’amortissement dégressif à taux double ou selon un coefficient à spécifier</t>
  </si>
  <si>
    <t>DEC2BIN</t>
  </si>
  <si>
    <t>    Convertit un nombre décimal en nombre binaire</t>
  </si>
  <si>
    <t>    Renvoie une référence décalée par rapport à une référence donnée.</t>
  </si>
  <si>
    <t>DECHEX</t>
  </si>
  <si>
    <t>    Convertit un nombre décimal en nombre hexadécimal</t>
  </si>
  <si>
    <t>    Convertit une représentation textuelle d’un nombre dans une base donnée en nombre décimal</t>
  </si>
  <si>
    <t>DECOCT</t>
  </si>
  <si>
    <t>    Convertit un nombre décimal en nombre octal</t>
  </si>
  <si>
    <t>    Convertit des radians en degrés</t>
  </si>
  <si>
    <t>DELTA</t>
  </si>
  <si>
    <t>    Vérifie si deux valeurs sont égales</t>
  </si>
  <si>
    <t>    Renvoie le déterminant d’une matrice.</t>
  </si>
  <si>
    <t>DEVSQ</t>
  </si>
  <si>
    <t>    Renvoie la somme des carrés des écarts</t>
  </si>
  <si>
    <t>DGET</t>
  </si>
  <si>
    <t>    Extrait d’une base de données un seul enregistrement correspondant aux critères spécifiés</t>
  </si>
  <si>
    <t>DISC</t>
  </si>
  <si>
    <t>    Renvoie le taux d’escompte d’un titre</t>
  </si>
  <si>
    <t>DMAX</t>
  </si>
  <si>
    <t>    Renvoie la valeur maximale des entrées de base de données sélectionnées</t>
  </si>
  <si>
    <t>DOLLAR</t>
  </si>
  <si>
    <t>    Convertit un nombre en texte en utilisant le format monétaire $ (dollar)</t>
  </si>
  <si>
    <t>DOLLARDE</t>
  </si>
  <si>
    <t>    Convertit un prix en dollars, exprimé sous forme de fraction, en un prix en dollars exprimé sous forme de nombre décimal</t>
  </si>
  <si>
    <t>DPRODUCT</t>
  </si>
  <si>
    <t>    Multiplie les valeurs d’un champ particulier dans des enregistrements correspondant aux critères d’une base de données</t>
  </si>
  <si>
    <t>DROITE, DROITEB</t>
  </si>
  <si>
    <t>    Renvoie les caractères les plus à droite d’une valeur textuelle</t>
  </si>
  <si>
    <t>    Renvoie les paramètres d’une tendance linéaire.</t>
  </si>
  <si>
    <t>DROP</t>
  </si>
  <si>
    <t>    Exclut un nombre spécifié de lignes ou de colonnes à partir du début ou de la fin du tableau</t>
  </si>
  <si>
    <t>DSTDEV</t>
  </si>
  <si>
    <t>    Calcule l’écart type en fonction d’un échantillon d’entrées de base de données sélectionnées</t>
  </si>
  <si>
    <t>DURATION</t>
  </si>
  <si>
    <t>    Renvoie la durée annuelle d’un titre dont les intérêts sont perçus périodiquement</t>
  </si>
  <si>
    <t>DVAR</t>
  </si>
  <si>
    <t>    Estime la variance en fonction d’un échantillon d’entrées de base de données sélectionnées</t>
  </si>
  <si>
    <t>ECARTYPE</t>
  </si>
  <si>
    <t>    Évalue l’écart type en fonction d’un échantillon</t>
  </si>
  <si>
    <t>ECARTYPEP</t>
  </si>
  <si>
    <t>    Calcule l’écart type en fonction de la population entière. Dans Excel 2007, il s’agit d’une fonction statistique.</t>
  </si>
  <si>
    <t>EDATE</t>
  </si>
  <si>
    <t>    Renvoie le numéro de série de la date qui représente le nombre indiqué de mois précédant ou suivant la date de début</t>
  </si>
  <si>
    <t>EFFECT</t>
  </si>
  <si>
    <t>    Renvoie le taux d’intérêt annuel effectif</t>
  </si>
  <si>
    <t>EOMONTH</t>
  </si>
  <si>
    <t>    Renvoie le numéro de série du dernier jour du mois précédant ou suivant un nombre de mois spécifié</t>
  </si>
  <si>
    <t>    Cherche des valeurs dans une référence ou un tableau</t>
  </si>
  <si>
    <t>EQUIVX</t>
  </si>
  <si>
    <t>    Renvoie la position relative d'un élément dans un tableau ou une plage de cellules. </t>
  </si>
  <si>
    <t>ERF</t>
  </si>
  <si>
    <t>    Renvoie la valeur de la fonction d’erreur</t>
  </si>
  <si>
    <t>ERF.PRECISE</t>
  </si>
  <si>
    <t>ERFC</t>
  </si>
  <si>
    <t>    Renvoie la valeur de la fonction d’erreur complémentaire</t>
  </si>
  <si>
    <t>ERFC.PRECISE</t>
  </si>
  <si>
    <t>    Renvoie la valeur de la fonction d’erreur complémentaire comprise entre x et l’infini</t>
  </si>
  <si>
    <t>    Renvoie l’erreur type de la valeur y prévue pour chaque x de la régression.</t>
  </si>
  <si>
    <t>ERROR.TYPE</t>
  </si>
  <si>
    <t>    Renvoie un nombre correspondant à un type d’erreur</t>
  </si>
  <si>
    <t>    Renvoie TRUE si le nombre est impair</t>
  </si>
  <si>
    <t>    Renvoie TRUE si le nombre est pair</t>
  </si>
  <si>
    <t>    Renvoie TRUE si la valeur est une valeur d’erreur, sauf #N/A</t>
  </si>
  <si>
    <t>    Renvoie TRUE si la valeur est une valeur d’erreur</t>
  </si>
  <si>
    <t>    Renvoie TRUE si la valeur est une valeur logique</t>
  </si>
  <si>
    <t>    Renvoie TRUE si la valeur est la valeur d’erreur #N/A</t>
  </si>
  <si>
    <t>    Renvoie TRUE si la valeur n’est pas textuelle</t>
  </si>
  <si>
    <t>    Renvoie TRUE si la valeur est un nombre</t>
  </si>
  <si>
    <t>    Renvoie TRUE si la valeur est une référence</t>
  </si>
  <si>
    <t>    Renvoie TRUE si la valeur est textuelle</t>
  </si>
  <si>
    <t>    Renvoie VRAI si l’argument valeur est vide.</t>
  </si>
  <si>
    <t>EUROCONVERT</t>
  </si>
  <si>
    <t>    convertit un nombre en euros, convertit un nombre en euros en une devise de la zone européenne ou convertit un nombre exprimé en une devise de la zone européenne en une autre, en utilisant l’euro comme intermédiaire (triangulation).</t>
  </si>
  <si>
    <t>EVEN</t>
  </si>
  <si>
    <t>    Arrondit un nombre au nombre entier pair supérieur</t>
  </si>
  <si>
    <t>    Vérifie si deux valeurs textuelles sont identiques</t>
  </si>
  <si>
    <t>    Renvoie e élevé à la puissance d’un nombre donné</t>
  </si>
  <si>
    <t>EXPAND</t>
  </si>
  <si>
    <t>    Développe ou enrichit un tableau aux dimensions de lignes et colonnes spécifiées</t>
  </si>
  <si>
    <t>EXPON.DIST</t>
  </si>
  <si>
    <t>    Renvoie la distribution exponentielle</t>
  </si>
  <si>
    <t>F.DIST</t>
  </si>
  <si>
    <t>    Renvoie la distribution de probabilité F</t>
  </si>
  <si>
    <t>F.DIST.RT</t>
  </si>
  <si>
    <t>F.INV</t>
  </si>
  <si>
    <t>    Renvoie l’inverse de la distribution de probabilité F</t>
  </si>
  <si>
    <t>F.INVERT.RT</t>
  </si>
  <si>
    <t>    Renvoie le résultat d’un test F.</t>
  </si>
  <si>
    <t>    Renvoie la factorielle d’un nombre</t>
  </si>
  <si>
    <t>    Renvoie la factorielle double d’un nombre</t>
  </si>
  <si>
    <t>FALSE</t>
  </si>
  <si>
    <t>    Renvoie la valeur logique FALSE</t>
  </si>
  <si>
    <t>FILTRE</t>
  </si>
  <si>
    <t>    Filtre une série de données en fonction de critères que vous définissez.</t>
  </si>
  <si>
    <t>FILTRE.XML</t>
  </si>
  <si>
    <t>Web</t>
  </si>
  <si>
    <t>    Renvoie des données spécifiques à partir du contenu XML à l’aide du XPath spécifié. Cette fonction n’est pas disponible dans Excel pour le web.</t>
  </si>
  <si>
    <t>FIND, FINDB</t>
  </si>
  <si>
    <t>    Cherche une valeur textuelle dans une autre (en respectant la casse)</t>
  </si>
  <si>
    <t>    Renvoie la transformation de Fisher</t>
  </si>
  <si>
    <t>    Renvoie l’inverse de la transformation de Fisher</t>
  </si>
  <si>
    <t>FIXED</t>
  </si>
  <si>
    <t>    Convertit un nombre en texte avec un nombre de décimales fixe</t>
  </si>
  <si>
    <t>FLOOR</t>
  </si>
  <si>
    <t>    Arrondit un nombre à la valeur d’arrondi la plus proche de zéro. Dans Excel 2007 et Excel 2010, il s’agit d’une fonction mathématique et trigonométrique.</t>
  </si>
  <si>
    <t>FLOOR.MATH</t>
  </si>
  <si>
    <t>    Arrondit un nombre à l’entier ou au multiple inférieur le plus proche de l’argument de précision</t>
  </si>
  <si>
    <t>FLOOR.PRECISE</t>
  </si>
  <si>
    <t>    Arrondit un nombre à l’entier ou au multiple le plus proche de l’argument de précision. Quel que soit le signe du nombre, le nombre est arrondi à l’unité supérieure.</t>
  </si>
  <si>
    <t>FORECAST</t>
  </si>
  <si>
    <t>    Renvoie une valeur par rapport à une tendance linéaire. Dans Excel 2016, cette fonction a été remplacée par PREVISION.LINEAIRE dans le cadre des nouvelles fonctions de prévision, mais elle reste disponible à des fins de compatibilité avec les versions antérieures.</t>
  </si>
  <si>
    <t>FORECAST.ETS</t>
  </si>
  <si>
    <t>    Renvoie une valeur future en fonction des valeurs (historiques) existantes en utilisant la version AAA de l’algorithme de lissage exponentiel</t>
  </si>
  <si>
    <t>FORECAST.ETS.CONFINT</t>
  </si>
  <si>
    <t>    Renvoie un intervalle de confiance pour la valeur de prévision à la date cible spécifiée</t>
  </si>
  <si>
    <t>FORECAST.ETS.SEASONALITY</t>
  </si>
  <si>
    <t>    Renvoie la longueur du motif répété qu’Excel détecte pour la série temporelle spécifiée</t>
  </si>
  <si>
    <t>FORECAST.ETS.STAT</t>
  </si>
  <si>
    <t>    Renvoie une valeur statistique suite à une prévision de série chronologique</t>
  </si>
  <si>
    <t>FORECAST.LINEAR</t>
  </si>
  <si>
    <t>    Renvoie une valeur future en fonction des valeurs existantes</t>
  </si>
  <si>
    <t>    Renvoie la formule à la référence donnée sous forme de texte.</t>
  </si>
  <si>
    <t>    Renvoie la fraction de l’année représentant le nombre de jours entiers compris entre start_date et end_date</t>
  </si>
  <si>
    <t>FRACTIONNER.TEXTE</t>
  </si>
  <si>
    <t>    Fractionne les chaînes de texte à l’aide de séparateurs de colonnes et de lignes</t>
  </si>
  <si>
    <t>    Calcule la fréquence d’apparition des valeurs dans une plage de valeurs, puis renvoie des nombres sous forme de matrice verticale.</t>
  </si>
  <si>
    <t>FV</t>
  </si>
  <si>
    <t>    Renvoie la valeur future d’un investissement</t>
  </si>
  <si>
    <t>    Renvoie la valeur de la fonction Gamma</t>
  </si>
  <si>
    <t>GAMMA.DIST</t>
  </si>
  <si>
    <t>    Renvoie la distribution suivant une loi Gamma</t>
  </si>
  <si>
    <t>GAMMA.INV</t>
  </si>
  <si>
    <t>    Renvoie l’inverse de la distribution cumulée suivant une loi Gamma</t>
  </si>
  <si>
    <t>GAMMALN</t>
  </si>
  <si>
    <t>    Renvoie le logarithme népérien de la fonction gamma, Γ(x)</t>
  </si>
  <si>
    <t>GAMMALN.PRECISE</t>
  </si>
  <si>
    <t>    Renvoie 0,5 de moins que la distribution cumulée suivant une loi normale centrée réduite</t>
  </si>
  <si>
    <t>GCD</t>
  </si>
  <si>
    <t>    Renvoie le plus grand diviseur commun</t>
  </si>
  <si>
    <t>GEOMEAN</t>
  </si>
  <si>
    <t>    Renvoie la moyenne géométrique</t>
  </si>
  <si>
    <t>GESTEP</t>
  </si>
  <si>
    <t>    Vérifie si un nombre est supérieur à une valeur seuil</t>
  </si>
  <si>
    <t>GRANDE.VALEUR</t>
  </si>
  <si>
    <t>    Renvoie la k-ième plus grande valeur d’un jeu de données</t>
  </si>
  <si>
    <t>HEX2BIN</t>
  </si>
  <si>
    <t>    Convertit un nombre hexadécimal en nombre binaire</t>
  </si>
  <si>
    <t>HEXDEC</t>
  </si>
  <si>
    <t>    Convertit un nombre hexadécimal en nombre décimal</t>
  </si>
  <si>
    <t>HEXOCT</t>
  </si>
  <si>
    <t>    Convertit un nombre hexadécimal en nombre octal</t>
  </si>
  <si>
    <t>HISTORIQUE.ACTIONS</t>
  </si>
  <si>
    <t>    Recherche de données historiques sur un instrument financier</t>
  </si>
  <si>
    <t>HLOOKUP</t>
  </si>
  <si>
    <t>    Cherche dans la première ligne d’un tableau et renvoie la valeur de la cellule indiquée</t>
  </si>
  <si>
    <t>HOUR</t>
  </si>
  <si>
    <t>    Convertit un numéro de série en heure</t>
  </si>
  <si>
    <t>HSTACK</t>
  </si>
  <si>
    <t>    Ajoute des tableaux horizontalement et dans l’ordre pour renvoyer un tableau plus grand</t>
  </si>
  <si>
    <t>HYPERLINK</t>
  </si>
  <si>
    <t>    Crée un raccourci ou un renvoi qui ouvre un document stocké sur un serveur réseau, un intranet ou Internet</t>
  </si>
  <si>
    <t>HYPGEOM.DIST</t>
  </si>
  <si>
    <t>    Renvoie la distribution suivant une loi hypergéométrique</t>
  </si>
  <si>
    <t>IMABS</t>
  </si>
  <si>
    <t>    Renvoie la valeur absolue (module) d’un nombre complexe</t>
  </si>
  <si>
    <t>IMCOSH</t>
  </si>
  <si>
    <t>    Renvoie le cosinus hyperbolique d’un nombre complexe</t>
  </si>
  <si>
    <t>IMCOT</t>
  </si>
  <si>
    <t>    Renvoie la cotangente d’un nombre complexe</t>
  </si>
  <si>
    <t>IMCSC</t>
  </si>
  <si>
    <t>    Renvoie la cosécante d’un nombre complexe</t>
  </si>
  <si>
    <t>IMCSCH</t>
  </si>
  <si>
    <t>    Renvoie la cosécante hyperbolique d’un nombre complexe</t>
  </si>
  <si>
    <t>IMPRODUCT</t>
  </si>
  <si>
    <t>    renvoie le produit de plusieurs nombres complexes.</t>
  </si>
  <si>
    <t>IMREAL</t>
  </si>
  <si>
    <t>    Renvoie le coefficient réel d’un nombre complexe</t>
  </si>
  <si>
    <t>IMSEC</t>
  </si>
  <si>
    <t>    Renvoie la sécante d’un nombre complexe</t>
  </si>
  <si>
    <t>IMSECH</t>
  </si>
  <si>
    <t>    Renvoie la sécante hyperbolique d’un nombre complexe</t>
  </si>
  <si>
    <t>IMSINH</t>
  </si>
  <si>
    <t>    Renvoie le sinus hyperbolique d’un nombre complexe</t>
  </si>
  <si>
    <t>IMTAN</t>
  </si>
  <si>
    <t>    Renvoie la tangente d’un nombre complexe</t>
  </si>
  <si>
    <t>INDEX (INDEX, fonction)</t>
  </si>
  <si>
    <t>    Utilise un index pour choisir une valeur provenant d’une référence ou d’une matrice.</t>
  </si>
  <si>
    <t>    Renvoie une référence indiquée par une valeur de texte.</t>
  </si>
  <si>
    <t>    Renvoie des informations sur l’environnement d’exploitation actuel. Cette fonction n’est pas disponible dans Excel pour le web.</t>
  </si>
  <si>
    <t>INT</t>
  </si>
  <si>
    <t>    Arrondit un nombre à l’entier inférieur le plus proche</t>
  </si>
  <si>
    <t>    Renvoie l’intérêt couru non échu d’un titre dont l’intérêt est perçu à l’échéance</t>
  </si>
  <si>
    <t>INTERVALLE.CONFIANCE</t>
  </si>
  <si>
    <t>    Renvoie l’intervalle de confiance pour la moyenne d’une population. Dans Excel 2007, il s’agit d’une fonction statistique.</t>
  </si>
  <si>
    <t>    Renvoie le montant des intérêts d’un investissement pour une période donnée</t>
  </si>
  <si>
    <t>INTRATE</t>
  </si>
  <si>
    <t>    Renvoie le taux d’intérêt pour un titre totalement investi</t>
  </si>
  <si>
    <t>INVERSE.LOI.F</t>
  </si>
  <si>
    <t>    Renvoie l’inverse de la distribution de probabilité F. Dans Excel 2007, il s’agit d’une fonction statistique.</t>
  </si>
  <si>
    <t>    Renvoie la matrice inverse d’une matrice.</t>
  </si>
  <si>
    <t>ISFORMULA</t>
  </si>
  <si>
    <t>    Renvoie TRUE s’il existe une référence à une cellule qui contient une formule</t>
  </si>
  <si>
    <t>ISO.CEILING</t>
  </si>
  <si>
    <t>    Renvoie un nombre arrondi à l’entier ou au multiple supérieur le plus proche de l’argument de précision</t>
  </si>
  <si>
    <t>ISOMITTED</t>
  </si>
  <si>
    <t>    Vérifie sur la value dans un LAMBDA est manquante et renvoie TRUE ou FALSE</t>
  </si>
  <si>
    <t>ISOWEEKNUM</t>
  </si>
  <si>
    <t>    Renvoie le numéro de la semaine ISO de l’année pour une date donnée</t>
  </si>
  <si>
    <t>    Calcule le montant des intérêts payés au cours d’une période spécifique d’un investissement</t>
  </si>
  <si>
    <t>JEUCUBE</t>
  </si>
  <si>
    <t>Cube</t>
  </si>
  <si>
    <t>    Définit un ensemble calculé de membres ou de tuples en envoyant une expression définie au cube sur le serveur qui crée l’ensemble et le renvoie à Microsoft Office Excel.</t>
  </si>
  <si>
    <t>JIS</t>
  </si>
  <si>
    <t>    change les caractères à demi-chasse (codés sur un octet) à l’intérieur d’une chaîne de caractères en caractères à pleine chasse (codés sur deux octets).</t>
  </si>
  <si>
    <t>    Combiner le texte de plusieurs plages et/ou chaînes</t>
  </si>
  <si>
    <t>    Calcule le nombre de jours entre deux dates sur la base d’une année de 360 jours</t>
  </si>
  <si>
    <t>KHIDEUX.INVERSE</t>
  </si>
  <si>
    <t>    Renvoie l’inverse de la probabilité d’une variable aléatoire continue suivant une loi unilatérale du Khi-deux. Dans Excel 2007, il s’agit d’une fonction statistique.</t>
  </si>
  <si>
    <t>KURT</t>
  </si>
  <si>
    <t>    Renvoie le kurtosis d’un jeu de données</t>
  </si>
  <si>
    <t>LAMBDA</t>
  </si>
  <si>
    <t>    Créer des fonctions personnalisées et réutilisables et leur donner un nom convivial</t>
  </si>
  <si>
    <t>LCM</t>
  </si>
  <si>
    <t>    Renvoie le plus petit dénominateur commun</t>
  </si>
  <si>
    <t>LEFT, LEFTB</t>
  </si>
  <si>
    <t>    Renvoie les caractères les plus à gauche d’une valeur textuelle</t>
  </si>
  <si>
    <t>LET</t>
  </si>
  <si>
    <t>    Affecte un nom aux résultats de calculs</t>
  </si>
  <si>
    <t>    Renvoie le numéro de ligne d’une référence.</t>
  </si>
  <si>
    <t>    Renvoie le nombre de lignes dans une référence</t>
  </si>
  <si>
    <t>    Renvoie les données stockées dans un rapport de tableau croisé dynamique.</t>
  </si>
  <si>
    <t>    Renvoie le logarithme népérien d’un nombre</t>
  </si>
  <si>
    <t>    Renvoie le logarithme d’un nombre selon la base spécifiée</t>
  </si>
  <si>
    <t>    Renvoie le logarithme d’un nombre en base 10</t>
  </si>
  <si>
    <t>LOGNORM.DIST</t>
  </si>
  <si>
    <t>    Renvoie la distribution suivant une loi lognormale cumulée</t>
  </si>
  <si>
    <t>LOGNORM.INV</t>
  </si>
  <si>
    <t>    Renvoie l’inverse de la distribution cumulée suivant une loi lognormale</t>
  </si>
  <si>
    <t>LOGREG</t>
  </si>
  <si>
    <t>    Renvoie les paramètres d’une tendance exponentielle.</t>
  </si>
  <si>
    <t>LOI.BETA</t>
  </si>
  <si>
    <t>    Renvoie la fonction de distribution cumulée suivant une loi Bêta. Dans Excel 2007, il s’agit d’une fonction statistique.</t>
  </si>
  <si>
    <t>LOI.BINOMIALE</t>
  </si>
  <si>
    <t>    Renvoie la probabilité d’une variable aléatoire discrète suivant la loi binomiale. Dans Excel 2007, il s’agit d’une fonction statistique.</t>
  </si>
  <si>
    <t>LOI.BINOMIALE.NEG</t>
  </si>
  <si>
    <t>    Renvoie la distribution négative binomiale. Dans Excel 2007, il s’agit d’une fonction statistique.</t>
  </si>
  <si>
    <t>LOI.EXPONENTIELLE</t>
  </si>
  <si>
    <t>    Renvoie la distribution exponentielle. Dans Excel 2007, il s’agit d’une fonction statistique.</t>
  </si>
  <si>
    <t>LOI.F</t>
  </si>
  <si>
    <t>    Renvoie la distribution de probabilité F. Dans Excel 2007, il s’agit d’une fonction statistique.</t>
  </si>
  <si>
    <t>LOI.GAMMA</t>
  </si>
  <si>
    <t>    Renvoie la distribution suivant une loi Gamma. Dans Excel 2007, il s’agit d’une fonction statistique.</t>
  </si>
  <si>
    <t>LOI.GAMMA.INVERSE</t>
  </si>
  <si>
    <t>    Renvoie l’inverse de la distribution cumulée suivant une loi Gamma. Dans Excel 2007, il s’agit d’une fonction statistique.</t>
  </si>
  <si>
    <t>LOI.HYPERGEOMETRIQUE</t>
  </si>
  <si>
    <t>    Renvoie la distribution suivant une loi hypergéométrique. Dans Excel 2007, il s’agit d’une fonction statistique.</t>
  </si>
  <si>
    <t>LOI.KHIDEUX</t>
  </si>
  <si>
    <t>    Renvoie la probabilité d’une variable aléatoire continue suivant une loi unilatérale du Khi-deux. Dans Excel 2007, il s’agit d’une fonction statistique.</t>
  </si>
  <si>
    <t>LOI.LOGNORMALE</t>
  </si>
  <si>
    <t>LOI.LOGNORMALE.INVERSE</t>
  </si>
  <si>
    <t>LOI.NORMALE</t>
  </si>
  <si>
    <t>    Renvoie la distribution cumulée suivant une loi normale. Dans Excel 2007, il s’agit d’une fonction statistique.</t>
  </si>
  <si>
    <t>LOI.NORMALE.INVERSE</t>
  </si>
  <si>
    <t>    Renvoie l’inverse de la distribution cumulée suivant une loi normale</t>
  </si>
  <si>
    <t>LOI.NORMALE.STANDARD</t>
  </si>
  <si>
    <t>    Renvoie la distribution cumulée suivant une loi normale centrée réduite. Dans Excel 2007, il s’agit d’une fonction statistique.</t>
  </si>
  <si>
    <t>LOI.NORMALE.STANDARD.INVERSE</t>
  </si>
  <si>
    <t>    Renvoie l’inverse de la distribution cumulée suivant une loi normale centrée réduite. Dans Excel 2007, il s’agit d’une fonction statistique.</t>
  </si>
  <si>
    <t>LOI.POISSON</t>
  </si>
  <si>
    <t>    Renvoie la distribution suivant une loi de Poisson. Dans Excel 2007, il s’agit d’une fonction statistique.</t>
  </si>
  <si>
    <t>LOI.STUDENT</t>
  </si>
  <si>
    <t>    Renvoie la distribution suivant la loi T de Student</t>
  </si>
  <si>
    <t>LOI.STUDENT.INVERSE</t>
  </si>
  <si>
    <t>    Renvoie l’inverse de la distribution suivant la loi T de Student</t>
  </si>
  <si>
    <t>LOI.WEIBULL</t>
  </si>
  <si>
    <t>    Calcule la variance en fonction de la population entière, y compris les nombres, le texte et les valeurs logiques. Dans Excel 2007, il s’agit d’une fonction statistique.</t>
  </si>
  <si>
    <t>LOOKUP</t>
  </si>
  <si>
    <t>    Cherche des valeurs dans un vecteur ou un tableau</t>
  </si>
  <si>
    <t>LOWER</t>
  </si>
  <si>
    <t>    Convertit le texte en minuscules</t>
  </si>
  <si>
    <t>MAKEARRAY</t>
  </si>
  <si>
    <t>    Renvoie un tableau calculé d’une taille de colonne et de ligne spécifiée en appliquant un LAMBDA</t>
  </si>
  <si>
    <t>    Renvoie la matrice unitaire ou la dimension spécifiée.</t>
  </si>
  <si>
    <t>MAX</t>
  </si>
  <si>
    <t>    Renvoie la valeur maximale contenue dans une liste d’arguments</t>
  </si>
  <si>
    <t>MAX.SI.ENS</t>
  </si>
  <si>
    <t>    Renvoie la valeur maximale parmi les cellules spécifiées par un ensemble de conditions ou critères.</t>
  </si>
  <si>
    <t>MAXA</t>
  </si>
  <si>
    <t>    Renvoie la valeur maximale contenue dans une liste d’arguments, y compris les nombres, le texte et les valeurs logiques</t>
  </si>
  <si>
    <t>MDURATION</t>
  </si>
  <si>
    <t>    Renvoie la durée modifiée de Macauley pour un titre avec une valeur estimée à 100 dollars</t>
  </si>
  <si>
    <t>MEDIAN</t>
  </si>
  <si>
    <t>    Renvoie la valeur médiane des nombres donnés</t>
  </si>
  <si>
    <t>MEMBRECUBE</t>
  </si>
  <si>
    <t>    renvoie un membre ou un tuple dans une hiérarchie de cubes. Utilisez cette fonction pour valider l’existence du membre ou du tuple dans le cube.</t>
  </si>
  <si>
    <t>MEMBREKPICUBE</t>
  </si>
  <si>
    <t>    renvoie un nom, une propriété et une mesure d’indicateur de performance clé et affiche le nom et la propriété dans la cellule. Un indicateur de performance clé est une mesure quantifiable, telle que la marge bénéficiaire brute mensuelle ou la rotation trimestrielle du personnel, utilisée pour évaluer les performances d’une entreprise.</t>
  </si>
  <si>
    <t>MID, MIDB</t>
  </si>
  <si>
    <t>    Renvoie un nombre déterminé de caractères d’une chaîne de texte en commençant à la position indiquée</t>
  </si>
  <si>
    <t>MIN</t>
  </si>
  <si>
    <t>    Renvoie la valeur minimale contenue dans une liste d’arguments</t>
  </si>
  <si>
    <t>MIN.SI</t>
  </si>
  <si>
    <t>    Renvoie la valeur minimale parmi les cellules spécifiées par un ensemble de conditions ou critères.</t>
  </si>
  <si>
    <t>MINA</t>
  </si>
  <si>
    <t>    Renvoie la plus petite valeur contenue dans une liste d’arguments, y compris les nombres, le texte et les valeurs logiques</t>
  </si>
  <si>
    <t>    Convertit un numéro de série en minute</t>
  </si>
  <si>
    <t>MIRR</t>
  </si>
  <si>
    <t>    Renvoie le taux de rendement interne lorsque des mouvements de trésorerie positifs et négatifs sont financés à des taux différents</t>
  </si>
  <si>
    <t>    Renvoie le reste d’une division</t>
  </si>
  <si>
    <t>MODE</t>
  </si>
  <si>
    <t>    Renvoie la valeur la plus courante d’une série de données. Dans Excel 2007, il s’agit d’une fonction statistique.</t>
  </si>
  <si>
    <t>MODE.MULTIPLE</t>
  </si>
  <si>
    <t>    Renvoie une matrice verticale des valeurs les plus fréquentes ou répétitives dans une matrice ou une plage de données.</t>
  </si>
  <si>
    <t>MODE.SIMPLE</t>
  </si>
  <si>
    <t>    Renvoie la valeur la plus courante d’une série de données.</t>
  </si>
  <si>
    <t>MONTH</t>
  </si>
  <si>
    <t>    Convertit un numéro de série en mois</t>
  </si>
  <si>
    <t>MOYENNE</t>
  </si>
  <si>
    <t>    Renvoie la moyenne de ses arguments</t>
  </si>
  <si>
    <t>MOYENNE.HARMONIQUE</t>
  </si>
  <si>
    <t>    Renvoie la moyenne harmonique</t>
  </si>
  <si>
    <t>MOYENNE.SI</t>
  </si>
  <si>
    <t>    Renvoie la moyenne (arithmétique) de toutes les cellules d’une plage respectant un critère donné</t>
  </si>
  <si>
    <t>MROUND</t>
  </si>
  <si>
    <t>    Renvoie un nombre arrondi au dénominateur souhaité</t>
  </si>
  <si>
    <t>    Calcule la multinomiale d’un ensemble de nombres</t>
  </si>
  <si>
    <t>    Renvoie une valeur convertie en nombre</t>
  </si>
  <si>
    <t>    Renvoie la valeur d’erreur #N/A</t>
  </si>
  <si>
    <t>    Renvoie le nombre de coupons à régler entre la date d’escompte et la date d’échéance</t>
  </si>
  <si>
    <t>    Renvoie le nombre de jours séparant la date d’escompte de la date du prochain coupon</t>
  </si>
  <si>
    <t>    Renvoie le nombre de jours dans la période du coupon contenant la date d’escompte</t>
  </si>
  <si>
    <t>NB.SI</t>
  </si>
  <si>
    <t>    Compte le nombre de cellules à l’intérieur d’une plage qui répondent aux critères donnés</t>
  </si>
  <si>
    <t>NB.VIDE</t>
  </si>
  <si>
    <t>    Compte le nombre de cellules vides dans une plage</t>
  </si>
  <si>
    <t>NBCAR, LENB</t>
  </si>
  <si>
    <t>    Renvoie le nombre de caractères dans une chaîne de texte</t>
  </si>
  <si>
    <t>NBJEUCUBE</t>
  </si>
  <si>
    <t>    Renvoie le nombre d’éléments dans un ensemble.</t>
  </si>
  <si>
    <t>NBVAL</t>
  </si>
  <si>
    <t>    Compte le nombre de valeurs comprises dans la liste d’arguments</t>
  </si>
  <si>
    <t>NEGBINOM.DIST</t>
  </si>
  <si>
    <t>    Renvoie la distribution négative binomiale</t>
  </si>
  <si>
    <t>NETWORKDAYS</t>
  </si>
  <si>
    <t>    Renvoie le nombre de jours ouvrés entiers entre deux dates</t>
  </si>
  <si>
    <t>NETWORKDAYS.INTL</t>
  </si>
  <si>
    <t>    Renvoie le nombre de jours ouvrés entiers compris entre deux dates à l’aide de paramètres indiquant le nombre de jours compris dans un week-end</t>
  </si>
  <si>
    <t>    Convertit un numéro de série en un numéro de semaine correspondant à l’année</t>
  </si>
  <si>
    <t>NOMINAL</t>
  </si>
  <si>
    <t>    Renvoie le taux d’intérêt nominal annuel</t>
  </si>
  <si>
    <t>NORM.DIST</t>
  </si>
  <si>
    <t>    Renvoie la distribution cumulée suivant une loi normale</t>
  </si>
  <si>
    <t>NORM.INV</t>
  </si>
  <si>
    <t>    Renvoie l’inverse de la distribution cumulée suivant une loi normale. Remarque </t>
  </si>
  <si>
    <t>NORM.S.DIST</t>
  </si>
  <si>
    <t>    Renvoie la distribution cumulée suivant une loi normale centrée réduite</t>
  </si>
  <si>
    <t>NORM.S.INV</t>
  </si>
  <si>
    <t>    Renvoie l’inverse de la distribution cumulée suivant une loi normale centrée réduite</t>
  </si>
  <si>
    <t>NOT</t>
  </si>
  <si>
    <t>    Inverse la logique de son argument</t>
  </si>
  <si>
    <t>NOW</t>
  </si>
  <si>
    <t>    Renvoie le numéro de série de la date et de l’heure actuelles</t>
  </si>
  <si>
    <t>NPER</t>
  </si>
  <si>
    <t>    Renvoie le nombre de paiements d’un investissement</t>
  </si>
  <si>
    <t>NUMBERVALUE</t>
  </si>
  <si>
    <t>    Convertit le texte en nombre quels que soient les paramètres régionaux</t>
  </si>
  <si>
    <t>OCT2BIN</t>
  </si>
  <si>
    <t>    Convertit un nombre octal en nombre binaire</t>
  </si>
  <si>
    <t>OCTDEC</t>
  </si>
  <si>
    <t>    Convertit un nombre octal en nombre décimal</t>
  </si>
  <si>
    <t>OCTHEX</t>
  </si>
  <si>
    <t>    Convertit un nombre octal en nombre hexadécimal</t>
  </si>
  <si>
    <t>ODD</t>
  </si>
  <si>
    <t>    Arrondit un nombre à l’entier impair supérieur le plus proche</t>
  </si>
  <si>
    <t>ODDFPRICE</t>
  </si>
  <si>
    <t>    Renvoie le prix par valeur faciale de 100 dollars d’un titre dont la première période est irrégulière</t>
  </si>
  <si>
    <t>OR</t>
  </si>
  <si>
    <t>    Renvoie TRUE si un argument a la valeur TRUE</t>
  </si>
  <si>
    <t>ORDONNEE.ORIGINE</t>
  </si>
  <si>
    <t>    Renvoie l’ordonnée à l’origine d’une droite de régression linéaire.</t>
  </si>
  <si>
    <t>ORGA.COLS</t>
  </si>
  <si>
    <t>    Encapsule la ligne ou la colonne de valeurs fournie par colonnes après un nombre spécifié d’éléments</t>
  </si>
  <si>
    <t>ORGA.LIGNES</t>
  </si>
  <si>
    <t>    Encapsule la ligne ou la colonne de valeurs fournie par lignes après un nombre spécifié d’éléments</t>
  </si>
  <si>
    <t>PDURATION</t>
  </si>
  <si>
    <t>    Renvoie le nombre de périodes requises par un investissement pour atteindre une valeur spécifiée</t>
  </si>
  <si>
    <t>PEARSON</t>
  </si>
  <si>
    <t>    Renvoie le coefficient de corrélation d’échantillonnage de Pearson.</t>
  </si>
  <si>
    <t>PENTE</t>
  </si>
  <si>
    <t>    Renvoie la pente d’une droite de régression linéaire.</t>
  </si>
  <si>
    <t>PERCENTILE.EXC</t>
  </si>
  <si>
    <t>    Renvoie le k-ième centile de valeur d’une plage, où k se trouve dans la plage de 0 à 1 exclus</t>
  </si>
  <si>
    <t>PERCENTILE.INC</t>
  </si>
  <si>
    <t>    Renvoie le k-ième centile des valeurs d’une plage</t>
  </si>
  <si>
    <t>PERCENTRANK.EXC</t>
  </si>
  <si>
    <t>    Renvoie le rang d’une valeur dans un ensemble de données défini comme pourcentage (0..1, exclus) de cet ensemble</t>
  </si>
  <si>
    <t>PERCENTRANK.INC</t>
  </si>
  <si>
    <t>    Renvoie le rang en pourcentage d’une valeur dans un jeu de données</t>
  </si>
  <si>
    <t>PERMUT</t>
  </si>
  <si>
    <t>    Renvoie le nombre de permutations pour un nombre d’objets donné</t>
  </si>
  <si>
    <t>PERMUTATIONA</t>
  </si>
  <si>
    <t>    Renvoie le nombre de permutations pour un nombre d’objets donné (avec répétitions) pouvant être sélectionnés à partir du nombre total d’objets</t>
  </si>
  <si>
    <t>PETITE.VALEUR</t>
  </si>
  <si>
    <t>    Renvoie la k-ième plus petite valeur d’un jeu de données</t>
  </si>
  <si>
    <t>PHI</t>
  </si>
  <si>
    <t>    Renvoie la valeur de la fonction de densité pour une distribution suivant une loi normale centrée réduite</t>
  </si>
  <si>
    <t>PHONETIQUE</t>
  </si>
  <si>
    <t>    Extrait les caractères phonétiques (furigana) d’une chaîne de texte.</t>
  </si>
  <si>
    <t>    Renvoie la valeur de pi</t>
  </si>
  <si>
    <t>PLAFOND</t>
  </si>
  <si>
    <t>    Arrondit un nombre au nombre entier le plus proche ou au multiple le plus proche de l’argument précision en s’éloignant de zéro.</t>
  </si>
  <si>
    <t>PLAFOND.PRECIS</t>
  </si>
  <si>
    <t>PMT</t>
  </si>
  <si>
    <t>    Renvoie le montant périodique d’une annuité</t>
  </si>
  <si>
    <t>POISSON.DIST</t>
  </si>
  <si>
    <t>    Renvoie la distribution suivant une loi de Poisson</t>
  </si>
  <si>
    <t>POWER</t>
  </si>
  <si>
    <t>    Renvoie le résultat d’un nombre élevé à une puissance</t>
  </si>
  <si>
    <t>PPMT</t>
  </si>
  <si>
    <t>    Renvoie la part de remboursement du principal d’un emprunt pour une période donnée</t>
  </si>
  <si>
    <t>PRENDRE</t>
  </si>
  <si>
    <t>    Renvoie un nombre spécifié de lignes ou de colonnes contiguës à partir du début ou de la fin du tableau</t>
  </si>
  <si>
    <t>    Renvoie le prix par valeur faciale de 100 dollars pour un bon du Trésor</t>
  </si>
  <si>
    <t>    Renvoie le prix par valeur faciale de 100 dollars d’un titre dont la dernière période est irrégulière</t>
  </si>
  <si>
    <t>    Convertit un prix en dollars, exprimé sous forme de nombre décimal, en un prix en dollars exprimé sous forme de fraction</t>
  </si>
  <si>
    <t>    Renvoie le prix par valeur faciale de 100 dollars d’un titre dont les intérêts sont payés périodiquement</t>
  </si>
  <si>
    <t>    Renvoie le prix par valeur faciale de 100 dollars d’un titre dont les intérêts sont payés à échéance</t>
  </si>
  <si>
    <t>PROB</t>
  </si>
  <si>
    <t>    Renvoie la probabilité que des valeurs dans une plage soient comprises entre deux limites</t>
  </si>
  <si>
    <t>PRODUCT</t>
  </si>
  <si>
    <t>    Multiplie ses arguments</t>
  </si>
  <si>
    <t>    Renvoie le produit de deux matrices.</t>
  </si>
  <si>
    <t>PROPER</t>
  </si>
  <si>
    <t>    Met en majuscule la première lettre de chaque mot d’une valeur textuelle</t>
  </si>
  <si>
    <t>PROPRIETEMEMBRECUBE</t>
  </si>
  <si>
    <t>    renvoie la valeur d’une propriété de membre du cube. Utilisez cette fonction pour valider l’existence d’un nom de membre dans le cube et pour renvoyer la propriété spécifiée pour ce membre.</t>
  </si>
  <si>
    <t>PV</t>
  </si>
  <si>
    <t>    Renvoie la valeur actuelle d’un investissement</t>
  </si>
  <si>
    <t>QUARTILE</t>
  </si>
  <si>
    <t>    Renvoie le quartile d’un jeu de données. Dans Excel 2007, il s’agit d’une fonction statistique.</t>
  </si>
  <si>
    <t>QUARTILE.EXC</t>
  </si>
  <si>
    <t>    Renvoie le quartile de l’ensemble de données d’après des valeurs de centile comprises entre 0 et 1, exclus</t>
  </si>
  <si>
    <t>QUARTILE.INC</t>
  </si>
  <si>
    <t>    Renvoie le quartile d’un jeu de données</t>
  </si>
  <si>
    <t>    Renvoie la partie entière d’une division</t>
  </si>
  <si>
    <t>    Renvoie la racine carrée de (nombre * pi).</t>
  </si>
  <si>
    <t>    Convertit des degrés en radians</t>
  </si>
  <si>
    <t>RANG</t>
  </si>
  <si>
    <t>    Renvoie le rang d’un nombre dans une liste de nombres. Dans Excel 2007, il s’agit d’une fonction statistique.</t>
  </si>
  <si>
    <t>RANG.POURCENTAGE</t>
  </si>
  <si>
    <t>    Renvoie le rang en pourcentage d’une valeur dans un jeu de données. Dans Excel 2007, il s’agit d’une fonction statistique.</t>
  </si>
  <si>
    <t>RANGMEMBRECUBE</t>
  </si>
  <si>
    <t>    Renvoie le nième membre ou le membre placé à un certain rang dans un ensemble. Utilisez cette fonction pour renvoyer un ou plusieurs éléments d’un ensemble, tels que les meilleurs vendeurs ou les 10 meilleurs étudiants.</t>
  </si>
  <si>
    <t>RANK.AVG</t>
  </si>
  <si>
    <t>    Renvoie le rang d’un nombre dans une liste de nombres</t>
  </si>
  <si>
    <t>RANK.EQ</t>
  </si>
  <si>
    <t>RATE</t>
  </si>
  <si>
    <t>    Renvoie le taux d’intérêt par période pour une annuité</t>
  </si>
  <si>
    <t>    Recherche une plage ou une matrice et renvoie un élément correspondant à la première correspondance qu’elle trouve. Si une correspondance n’existe pas, la recherche X peut renvoyer la correspondance la plus proche (approximative). </t>
  </si>
  <si>
    <t>RÉDUIRE</t>
  </si>
  <si>
    <t>    Réduit un tableau d’une valeur accumulée en appliquant un LAMBDA à chaque valeur et en renvoyant la valeur totale dans l’accumulateur</t>
  </si>
  <si>
    <t>REGISTRE.NUMERO</t>
  </si>
  <si>
    <t>    Renvoie le numéro d’identification du Registre de la bibliothèque de liens dynamiques qui a été spécifiée ou de la ressource de code qui a été mise en Registre précédemment.</t>
  </si>
  <si>
    <t>    Renvoie le rendement d’un titre dont la dernière période est irrégulière</t>
  </si>
  <si>
    <t>    Renvoie le rendement d’un titre dont la première période est irrégulière</t>
  </si>
  <si>
    <t>    Renvoie le rapport pour un bon du Trésor</t>
  </si>
  <si>
    <t>    Renvoie le rendement annuel d’un titre escompté, par exemple, un bon du Trésor</t>
  </si>
  <si>
    <t>    Renvoie le rendement annuel d’un titre pour lequel des intérêts sont payés à l’échéance</t>
  </si>
  <si>
    <t>REPLACE, REPLACEB</t>
  </si>
  <si>
    <t>    Remplace des caractères dans un texte</t>
  </si>
  <si>
    <t>    Répète un texte un certain nombre de fois</t>
  </si>
  <si>
    <t>ROMAN</t>
  </si>
  <si>
    <t>    convertit des chiffres arabes en chiffres romains, sous forme de texte.</t>
  </si>
  <si>
    <t>ROUND</t>
  </si>
  <si>
    <t>    Arrondit un nombre à un nombre de chiffres spécifié</t>
  </si>
  <si>
    <t>RRI</t>
  </si>
  <si>
    <t>    Renvoie un taux d’intérêt équivalent pour la croissance d’un investissement</t>
  </si>
  <si>
    <t>    Extrait les données en temps réel d’un programme qui prend en charge l’automatisation COM</t>
  </si>
  <si>
    <t>SCAN</t>
  </si>
  <si>
    <t>    Analyse un tableau en appliquant un LAMBDA à chaque valeur et renvoie un tableau qui a chaque valeur intermédiaire</t>
  </si>
  <si>
    <t>SEC</t>
  </si>
  <si>
    <t>    Renvoie la sécante d’un angle</t>
  </si>
  <si>
    <t>    Renvoie la sécante hyperbolique d’un angle</t>
  </si>
  <si>
    <t>SECOND</t>
  </si>
  <si>
    <t>    Convertit un numéro de série en seconde</t>
  </si>
  <si>
    <t>SEQUENCE</t>
  </si>
  <si>
    <t>    Génère une liste de nombres séquentiels dans un tableau, comme 1, 2, 3, 4.</t>
  </si>
  <si>
    <t>SERIESSUM</t>
  </si>
  <si>
    <t>    Renvoie le total d’une série de puissance basé sur la formule</t>
  </si>
  <si>
    <t>SERVICEWEB</t>
  </si>
  <si>
    <t>    Renvoie des données à partir d’un service web. Cette fonction n’est pas disponible dans Excel pour le web.</t>
  </si>
  <si>
    <t>SHEET</t>
  </si>
  <si>
    <t>    Renvoie le numéro de la feuille référencée</t>
  </si>
  <si>
    <t>SHEETS</t>
  </si>
  <si>
    <t>    Renvoie le nombre de feuilles dans une référence</t>
  </si>
  <si>
    <t>    Indique un test logique à effectuer</t>
  </si>
  <si>
    <t>    Vérifie si une ou plusieurs conditions sont remplies et renvoie une valeur correspondant à la première condition VRAI.</t>
  </si>
  <si>
    <t>SI.MULTIPLE (SI.MULTIPLE, fonction)</t>
  </si>
  <si>
    <t>    Évalue une expression par rapport à une liste de valeurs et renvoie le résultat correspondant à la première valeur correspondante. S’il n’y a pas de correspondance, une valeur par défaut facultative peut être renvoyée.</t>
  </si>
  <si>
    <t>    Renvoie la valeur que vous spécifiez si l’expression est résolue à #N/A ; autrement, renvoie le résultat de l’expression.</t>
  </si>
  <si>
    <t>    Renvoie une valeur que vous spécifiez si une formule génère une erreur ; sinon, elle renvoie le résultat de la formule.</t>
  </si>
  <si>
    <t>SIGN</t>
  </si>
  <si>
    <t>    Renvoie le signe d’un nombre</t>
  </si>
  <si>
    <t>    Renvoie le sinus d’un angle donné</t>
  </si>
  <si>
    <t>    Renvoie le sinus hyperbolique d’un nombre</t>
  </si>
  <si>
    <t>SKEW</t>
  </si>
  <si>
    <t>    Renvoie l’asymétrie d’une distribution</t>
  </si>
  <si>
    <t>SKEW.P</t>
  </si>
  <si>
    <t>    Renvoie l’asymétrie d’une distribution en fonction d’une population </t>
  </si>
  <si>
    <t>SLN</t>
  </si>
  <si>
    <t>    Renvoie l’amortissement linéaire d’une immobilisation pour une période</t>
  </si>
  <si>
    <t>    Ajoute ses arguments</t>
  </si>
  <si>
    <t>    Renvoie le total des carrés des arguments</t>
  </si>
  <si>
    <t>    Ajoute les cellules spécifiées par un critère donné</t>
  </si>
  <si>
    <t>    Renvoie la somme de la différence des carrés des valeurs correspondantes de deux matrices.</t>
  </si>
  <si>
    <t>    Renvoie la somme de la somme des carrés des valeurs correspondantes de deux matrices.</t>
  </si>
  <si>
    <t>    Renvoie la somme des carrés des différences entre les valeurs correspondantes de deux matrices.</t>
  </si>
  <si>
    <t>    Multiplie les valeurs correspondantes des matrices spécifiées et calcule la somme de ces produits.</t>
  </si>
  <si>
    <t>SQRT</t>
  </si>
  <si>
    <t>    Renvoie une racine carrée positive</t>
  </si>
  <si>
    <t>STANDARDIZE</t>
  </si>
  <si>
    <t>    Renvoie une valeur normalisée</t>
  </si>
  <si>
    <t>STDEV.P</t>
  </si>
  <si>
    <t>    Calcule l’écart type en fonction de la population entière</t>
  </si>
  <si>
    <t>STDEV.S</t>
  </si>
  <si>
    <t>STDEVA</t>
  </si>
  <si>
    <t>    Évalue l’écart type en fonction d’un échantillon, y compris les nombres, le texte et les valeurs logiques</t>
  </si>
  <si>
    <t>STDEVPA</t>
  </si>
  <si>
    <t>    Calcule l’écart type en fonction de la population entière, y compris les nombres, le texte et les valeurs logiques</t>
  </si>
  <si>
    <t>SUBSTITUTE</t>
  </si>
  <si>
    <t>    Remplace le nouveau texte par l’ancien texte d’une chaîne de texte</t>
  </si>
  <si>
    <t>SUBTOTAL</t>
  </si>
  <si>
    <t>    Renvoie un sous-total dans une liste ou une base de données</t>
  </si>
  <si>
    <t>SUMIFS</t>
  </si>
  <si>
    <t>    Ajoute les cellules d’une plage répondant à plusieurs critères</t>
  </si>
  <si>
    <t>    Renvoie l’amortissement des chiffres cumulés sur l’année d’une immobilisation pour une période spécifique</t>
  </si>
  <si>
    <t>    Convertit ses arguments en texte</t>
  </si>
  <si>
    <t>T.DIST</t>
  </si>
  <si>
    <t>    Renvoie les points de pourcentage (probabilité) pour la distribution suivant la loi T de Student</t>
  </si>
  <si>
    <t>T.DIST.2T</t>
  </si>
  <si>
    <t>T.DIST.RT</t>
  </si>
  <si>
    <t>T.INV</t>
  </si>
  <si>
    <t>    Renvoie la valeur t de la distribution suivant la loi T de Student sous forme de fonction de probabilité et de degrés de liberté</t>
  </si>
  <si>
    <t>T.INV.2T</t>
  </si>
  <si>
    <t>T.TEST</t>
  </si>
  <si>
    <t>    Renvoie la probabilité associée à un test T de Student.</t>
  </si>
  <si>
    <t>TABLEAU.ALEAT</t>
  </si>
  <si>
    <t>    La fonction renvoie un tableau de nombres aléatoires compris entre 0 et 1. Toutefois, vous pouvez spécifier le nombre de lignes et colonnes pour remplissage, les valeurs minimales et maximales et si vous voulez retourner des nombres entiers ou des valeurs décimales.</t>
  </si>
  <si>
    <t>TABLEAU.EN.TEXTE</t>
  </si>
  <si>
    <t>    Renvoie un tableau de valeurs de texte dans une plage spécifiée.</t>
  </si>
  <si>
    <t>    Renvoie la tangente d’un nombre</t>
  </si>
  <si>
    <t>    Renvoie la tangente hyperbolique d’un nombre</t>
  </si>
  <si>
    <t>TBILLEQ</t>
  </si>
  <si>
    <t>    Renvoie le rapport lié aux titres pour un bon du Trésor</t>
  </si>
  <si>
    <t>    Renvoie le numéro de série d’une heure précise</t>
  </si>
  <si>
    <t>    Convertit une heure au format texte en numéro de série</t>
  </si>
  <si>
    <t>TENDANCE</t>
  </si>
  <si>
    <t>    Renvoie des valeurs par rapport à une tendance linéaire.</t>
  </si>
  <si>
    <t>TEST.F</t>
  </si>
  <si>
    <t>    Renvoie le résultat d’un test F. Dans Excel 2007, il s’agit d’une fonction statistique.</t>
  </si>
  <si>
    <t>TEST.KHIDEUX</t>
  </si>
  <si>
    <t>    Renvoie le test d’indépendance. Dans Excel 2007, il s’agit d’une fonction statistique.</t>
  </si>
  <si>
    <t>TEST.STUDENT</t>
  </si>
  <si>
    <t>    Renvoie la probabilité associée à un test T de Student. Dans Excel 2007, il s’agit d’une fonction statistique.</t>
  </si>
  <si>
    <t>TEST.Z</t>
  </si>
  <si>
    <t>    Renvoie la valeur de probabilité unilatérale du test Z. Dans Excel 2007, il s’agit d’une fonction statistique.</t>
  </si>
  <si>
    <t>TEXT</t>
  </si>
  <si>
    <t>    Met en forme un nombre et le convertit en texte</t>
  </si>
  <si>
    <t>TEXTE.AVANT</t>
  </si>
  <si>
    <t>    Renvoie le texte qui se trouve avant un caractère ou une chaîne de caractères donnés</t>
  </si>
  <si>
    <t>TEXTEAPRES</t>
  </si>
  <si>
    <t>    Renvoie le texte qui se trouve après le caractère ou la chaîne de caractères donnés</t>
  </si>
  <si>
    <t>    Renvoie la transposition d’une matrice.</t>
  </si>
  <si>
    <t>    Renvoie le taux de rendement interne pour une série de mouvements de trésorerie</t>
  </si>
  <si>
    <t>    Trie le contenu d’une plage ou d’un tableau</t>
  </si>
  <si>
    <t>    Renvoie le taux de rendement interne d’une planification de flux financiers qui n’est pas nécessairement périodique</t>
  </si>
  <si>
    <t>TRIERPAR</t>
  </si>
  <si>
    <t>    Trie le contenu d'une plage ou d'un tableau en fonction des valeurs d'une plage ou d'un tableau correspondant.</t>
  </si>
  <si>
    <t>    Supprime les espaces du texte</t>
  </si>
  <si>
    <t>TRIMMEAN</t>
  </si>
  <si>
    <t>    Renvoie la moyenne de la partie intérieure d’un jeu de données</t>
  </si>
  <si>
    <t>TRUE</t>
  </si>
  <si>
    <t>    Renvoie la valeur logique TRUE.</t>
  </si>
  <si>
    <t>TRUNC</t>
  </si>
  <si>
    <t>    Tronque un nombre en entier</t>
  </si>
  <si>
    <t>    Renvoie un nombre indiquant le type de données d’une valeur</t>
  </si>
  <si>
    <t>UNICHAR</t>
  </si>
  <si>
    <t>    Renvoie le caractère unicode référencé par la valeur numérique donnée</t>
  </si>
  <si>
    <t>    Renvoie le nombre (point de code) qui correspond au premier caractère du texte</t>
  </si>
  <si>
    <t>UNIQUE</t>
  </si>
  <si>
    <t>    Renvoie une liste de valeurs uniques dans une liste ou une plage.</t>
  </si>
  <si>
    <t>UPPER</t>
  </si>
  <si>
    <t>    Convertit le texte en majuscules</t>
  </si>
  <si>
    <t>URLENCODAGE</t>
  </si>
  <si>
    <t>    Renvoie une chaîne codée au format URL. Cette fonction n’est pas disponible dans Excel pour le web.</t>
  </si>
  <si>
    <t>VALEUR.EN.TEXTE</t>
  </si>
  <si>
    <t>    Renvoie le texte de toute valeur spécifiée</t>
  </si>
  <si>
    <t>    Renvoie le prix par valeur faciale de 100 dollars pour un titre escompté</t>
  </si>
  <si>
    <t>    Renvoie le montant reçu lorsqu’un titre totalement investi arrive à échéance</t>
  </si>
  <si>
    <t>VALEURCUBE</t>
  </si>
  <si>
    <t>    renvoie une valeur d’agrégation issue d’un cube.</t>
  </si>
  <si>
    <t>    Renvoie la valeur nette actuelle d’un investissement, en fonction d’une série de flux de trésorerie périodiques et d’un taux d’escompte</t>
  </si>
  <si>
    <t>VAR</t>
  </si>
  <si>
    <t>    Fournit une estimation de l’écart à partir d’un échantillon. Dans Excel 2007, il s’agit d’une fonction statistique.</t>
  </si>
  <si>
    <t>VAR.P</t>
  </si>
  <si>
    <t>    Calcule l’écart en fonction de la population entière</t>
  </si>
  <si>
    <t>    Calcule l’écart en fonction de la population entière. Dans Excel 2007, il s’agit d’une fonction statistique.</t>
  </si>
  <si>
    <t>VAR.S</t>
  </si>
  <si>
    <t>    Fournit une estimation de l’écart à partir d’un échantillon</t>
  </si>
  <si>
    <t>VARA</t>
  </si>
  <si>
    <t>    Évalue la varianceen fonction d’un échantillon, y compris les nombres, le texte et les valeurs logiques</t>
  </si>
  <si>
    <t>VARPA</t>
  </si>
  <si>
    <t>    Calcule la variance en fonction de la population entière, y compris les nombres, le texte et les valeurs logiques</t>
  </si>
  <si>
    <t>    Renvoie la valeur future d’un investissement en appliquant une série de taux d’intérêt composites</t>
  </si>
  <si>
    <t>    Renvoie l’amortissement d’un bien durant une période spécifiée ou partielle en utilisant une méthode d’amortissement dégressif</t>
  </si>
  <si>
    <t>VLOOKUP</t>
  </si>
  <si>
    <t>    Cherche dans la première colonne d’un tableau et se déplace horizontalement pour renvoyer la valeur d’une cellule</t>
  </si>
  <si>
    <t>WEEKDAY</t>
  </si>
  <si>
    <t>    Convertit un numéro de série en jour de la semaine</t>
  </si>
  <si>
    <t>WEIBULL.DIST</t>
  </si>
  <si>
    <t>    Renvoie la distribution suivant la loi de Weibull</t>
  </si>
  <si>
    <t>WORKDAY</t>
  </si>
  <si>
    <t>    Renvoie le numéro de série de la date précédant ou suivant un nombre de jours ouvrés spécifié</t>
  </si>
  <si>
    <t>WORKDAY.INTL</t>
  </si>
  <si>
    <t>    Renvoie le numéro de série de la date précédant ou suivant un nombre spécifié de jours ouvrés à l’aide de paramètres indiquant le nombre de jours compris dans un week-end</t>
  </si>
  <si>
    <t>XNPV</t>
  </si>
  <si>
    <t>    Renvoie la valeur actuelle nette d’une planification de flux financiers qui n’est pas nécessairement périodique</t>
  </si>
  <si>
    <t>XOR</t>
  </si>
  <si>
    <t>    Renvoie une valeur logique exclusive OR de tous les arguments</t>
  </si>
  <si>
    <t>YEAR</t>
  </si>
  <si>
    <t>    Convertit un numéro de série en année</t>
  </si>
  <si>
    <t>YIELD</t>
  </si>
  <si>
    <t>    Renvoie le rendement d’un titre rapportant des intérêts périodiquement</t>
  </si>
  <si>
    <t>Z.TEST</t>
  </si>
  <si>
    <t>    Renvoie la valeur de probabilité unilatérale du test Z</t>
  </si>
  <si>
    <t>Nous avons regrouppés pour vous les 352 fonctions d'excel 2016, nous renseignerons leurs syntaxe au fur et à mesure de l'avancement de notre formation puis vous continuerez selon vos propres besoins.</t>
  </si>
  <si>
    <t>Nom</t>
  </si>
  <si>
    <t>Prenom</t>
  </si>
  <si>
    <t>Email</t>
  </si>
  <si>
    <t>GSM</t>
  </si>
  <si>
    <t>Diplôme</t>
  </si>
  <si>
    <t>Spécialité</t>
  </si>
  <si>
    <t>An Experience</t>
  </si>
  <si>
    <t>H/F</t>
  </si>
  <si>
    <t>Maitrise Excel</t>
  </si>
  <si>
    <t>Master</t>
  </si>
  <si>
    <t>Compt</t>
  </si>
  <si>
    <t xml:space="preserve">de 0 à 3 ans </t>
  </si>
  <si>
    <t>H</t>
  </si>
  <si>
    <t>Excellent</t>
  </si>
  <si>
    <t>Chayma</t>
  </si>
  <si>
    <t>Licence</t>
  </si>
  <si>
    <t>F</t>
  </si>
  <si>
    <t>Presque Excellent</t>
  </si>
  <si>
    <t>Expertise</t>
  </si>
  <si>
    <t>de 13 à 25 ans</t>
  </si>
  <si>
    <t>Rabeb</t>
  </si>
  <si>
    <t>de 0  à 3 ans</t>
  </si>
  <si>
    <t>Moyen</t>
  </si>
  <si>
    <t>Alya</t>
  </si>
  <si>
    <t>Sondes</t>
  </si>
  <si>
    <t>Autre</t>
  </si>
  <si>
    <t>de 0 à3</t>
  </si>
  <si>
    <t>Experience</t>
  </si>
  <si>
    <t>Maitrise</t>
  </si>
  <si>
    <t>Finan</t>
  </si>
  <si>
    <t>de 4 à 7 ans</t>
  </si>
  <si>
    <t>de 8 à 12 ans</t>
  </si>
  <si>
    <t>Doctorat</t>
  </si>
  <si>
    <t>Secrétariat</t>
  </si>
  <si>
    <t>Débutant</t>
  </si>
  <si>
    <t>Fiscalité</t>
  </si>
  <si>
    <t>Complètement nul</t>
  </si>
  <si>
    <t>CA</t>
  </si>
  <si>
    <t>CPA</t>
  </si>
  <si>
    <t>Informatique</t>
  </si>
  <si>
    <t>(cliquez sur la cellule H5 pour observer la syntaxe de l'opérateur)</t>
  </si>
  <si>
    <t>(cliquez sur la cellule H6 pour observer la syntaxe de l'opérateur)</t>
  </si>
  <si>
    <t>(cliquez sur la cellule H7 pour observer la syntaxe de l'opérateur)</t>
  </si>
  <si>
    <t>(cliquez sur la cellule H8 pour observer la syntaxe de l'opérateur)</t>
  </si>
  <si>
    <t>(cliquez sur la cellule H11 pour observer la syntaxe de l'opérateur)</t>
  </si>
  <si>
    <t>(cliquez sur la cellule H12 pour observer la syntaxe de l'opérateur)</t>
  </si>
  <si>
    <t>(cliquez sur la cellule H13 pour observer la syntaxe de l'opérateur)</t>
  </si>
  <si>
    <t>(cliquez sur la cellule H14 pour observer la syntaxe de l'opérateur)</t>
  </si>
  <si>
    <t>(cliquez sur la cellule H15 pour observer la syntaxe de l'opérateur)</t>
  </si>
  <si>
    <t xml:space="preserve"> = F16 &amp; G16 </t>
  </si>
  <si>
    <t>(cliquez sur la cellule H16 pour observer la syntaxe de l'opérateur)</t>
  </si>
  <si>
    <t xml:space="preserve">  F5 : G15</t>
  </si>
  <si>
    <t>(cliquez sur la cellule H17 pour observer une somme appliquée à une plage identifiée par "deux points")</t>
  </si>
  <si>
    <t xml:space="preserve"> F5 ; G8 ; F15</t>
  </si>
  <si>
    <t>(cliquez sur la cellule H18 pour observer une somme appliquée à une sélection de cellules indépendantes, séparées par "point virgule")</t>
  </si>
  <si>
    <t xml:space="preserve"> F5:G8 ; F11:G15</t>
  </si>
  <si>
    <t>(cliquez sur la cellule H19 pour observer une somme appliquée 
à une sélection de plages indépendantes, 
séparées par "deux points" et "point virgule")</t>
  </si>
  <si>
    <t>(cliquez sur la cellule H20 pour observer une intersection appliquée 
à une sélection de plages indépendantes, 
intersection identifiée par "espace")</t>
  </si>
  <si>
    <t>(cliquez sur la cellule H21 pour observer la syntaxe de l'opérateur)
(cas d'intersection vide)</t>
  </si>
  <si>
    <t>Participants</t>
  </si>
  <si>
    <t>Zone de nom / champs nommés / Gestionnaire des noms / Liste déroulante :</t>
  </si>
  <si>
    <t>Table Pivot (origine des listes déroulantes) :</t>
  </si>
  <si>
    <t>Opérateurs</t>
  </si>
  <si>
    <t>Session 1</t>
  </si>
  <si>
    <t>Suppression des doublons / Tri personnalisé :</t>
  </si>
  <si>
    <t>Prdt</t>
  </si>
  <si>
    <t>Magasin</t>
  </si>
  <si>
    <t>Qté</t>
  </si>
  <si>
    <t>CU</t>
  </si>
  <si>
    <t>CT</t>
  </si>
  <si>
    <t>Région</t>
  </si>
  <si>
    <t>N° Factures</t>
  </si>
  <si>
    <t>BG34</t>
  </si>
  <si>
    <t>Sousse</t>
  </si>
  <si>
    <t>BH56</t>
  </si>
  <si>
    <t>D</t>
  </si>
  <si>
    <t>Tunis</t>
  </si>
  <si>
    <t>RE23</t>
  </si>
  <si>
    <t>C</t>
  </si>
  <si>
    <t>BG52</t>
  </si>
  <si>
    <t>BG92</t>
  </si>
  <si>
    <t>Tozeur</t>
  </si>
  <si>
    <t>SF18</t>
  </si>
  <si>
    <t>Sfax</t>
  </si>
  <si>
    <t>BG88</t>
  </si>
  <si>
    <t>RE26</t>
  </si>
  <si>
    <t>BG86</t>
  </si>
  <si>
    <t>RE9</t>
  </si>
  <si>
    <t>SF61</t>
  </si>
  <si>
    <t>Bizerte</t>
  </si>
  <si>
    <t>RE48</t>
  </si>
  <si>
    <t>SF64</t>
  </si>
  <si>
    <t>SF77</t>
  </si>
  <si>
    <t>RE89</t>
  </si>
  <si>
    <t>SF76</t>
  </si>
  <si>
    <t>To do</t>
  </si>
  <si>
    <t>Doublons</t>
  </si>
  <si>
    <t>Type et description</t>
  </si>
  <si>
    <r>
      <t>Math and trigonometry:</t>
    </r>
    <r>
      <rPr>
        <sz val="11"/>
        <color rgb="FF1E1E1E"/>
        <rFont val="Calibri"/>
        <family val="2"/>
        <scheme val="minor"/>
      </rPr>
      <t>    Renvoie la valeur absolue d’un nombre</t>
    </r>
  </si>
  <si>
    <r>
      <t>Financial:</t>
    </r>
    <r>
      <rPr>
        <sz val="11"/>
        <color rgb="FF1E1E1E"/>
        <rFont val="Calibri"/>
        <family val="2"/>
        <scheme val="minor"/>
      </rPr>
      <t>    Renvoie l’intérêt couru non échu d’un titre dont l’intérêt est perçu périodiquement</t>
    </r>
  </si>
  <si>
    <r>
      <t>Financial:</t>
    </r>
    <r>
      <rPr>
        <sz val="11"/>
        <color rgb="FF1E1E1E"/>
        <rFont val="Calibri"/>
        <family val="2"/>
        <scheme val="minor"/>
      </rPr>
      <t>    Renvoie l’intérêt couru non échu d’un titre dont l’intérêt est perçu à l’échéance</t>
    </r>
  </si>
  <si>
    <r>
      <t>Math and trigonometry:</t>
    </r>
    <r>
      <rPr>
        <sz val="11"/>
        <color rgb="FF1E1E1E"/>
        <rFont val="Calibri"/>
        <family val="2"/>
        <scheme val="minor"/>
      </rPr>
      <t>    Renvoie l’arccosinus d’un nombre</t>
    </r>
  </si>
  <si>
    <r>
      <t>Math and trigonometry:</t>
    </r>
    <r>
      <rPr>
        <sz val="11"/>
        <color rgb="FF1E1E1E"/>
        <rFont val="Calibri"/>
        <family val="2"/>
        <scheme val="minor"/>
      </rPr>
      <t>    Renvoie le cosinus hyperbolique inverse d’un nombre</t>
    </r>
  </si>
  <si>
    <r>
      <t>Math and trigonometry:</t>
    </r>
    <r>
      <rPr>
        <sz val="11"/>
        <color rgb="FF1E1E1E"/>
        <rFont val="Calibri"/>
        <family val="2"/>
        <scheme val="minor"/>
      </rPr>
      <t>    Renvoie l’arccotangente d’un nombre</t>
    </r>
  </si>
  <si>
    <r>
      <t>Math and trigonometry:</t>
    </r>
    <r>
      <rPr>
        <sz val="11"/>
        <color rgb="FF1E1E1E"/>
        <rFont val="Calibri"/>
        <family val="2"/>
        <scheme val="minor"/>
      </rPr>
      <t>    Renvoie l’arccotangente hyperbolique d’un nombre</t>
    </r>
  </si>
  <si>
    <r>
      <t>Math and trigonometry:</t>
    </r>
    <r>
      <rPr>
        <sz val="11"/>
        <color rgb="FF1E1E1E"/>
        <rFont val="Calibri"/>
        <family val="2"/>
        <scheme val="minor"/>
      </rPr>
      <t>    Renvoie un agrégat dans une liste ou une base de données.</t>
    </r>
  </si>
  <si>
    <r>
      <t>Lookup and reference:</t>
    </r>
    <r>
      <rPr>
        <sz val="11"/>
        <color rgb="FF1E1E1E"/>
        <rFont val="Calibri"/>
        <family val="2"/>
        <scheme val="minor"/>
      </rPr>
      <t>    Renvoie une référence sous forme de texte à une seule cellule d’une feuille de calcul.</t>
    </r>
  </si>
  <si>
    <r>
      <t>Financial:</t>
    </r>
    <r>
      <rPr>
        <sz val="11"/>
        <color rgb="FF1E1E1E"/>
        <rFont val="Calibri"/>
        <family val="2"/>
        <scheme val="minor"/>
      </rPr>
      <t>    Renvoie l’amortissement correspondant à chaque période comptable en utilisant un coefficient d’amortissement</t>
    </r>
  </si>
  <si>
    <r>
      <t>Financial:</t>
    </r>
    <r>
      <rPr>
        <sz val="11"/>
        <color rgb="FF1E1E1E"/>
        <rFont val="Calibri"/>
        <family val="2"/>
        <scheme val="minor"/>
      </rPr>
      <t>    Renvoie l’amortissement correspondant à chaque période comptable</t>
    </r>
  </si>
  <si>
    <r>
      <t>Logical:</t>
    </r>
    <r>
      <rPr>
        <sz val="11"/>
        <color rgb="FF1E1E1E"/>
        <rFont val="Calibri"/>
        <family val="2"/>
        <scheme val="minor"/>
      </rPr>
      <t>    Renvoie TRUE si tous les arguments ont la valeur TRUE</t>
    </r>
  </si>
  <si>
    <r>
      <t>Math and trigonometry:</t>
    </r>
    <r>
      <rPr>
        <sz val="11"/>
        <color rgb="FF1E1E1E"/>
        <rFont val="Calibri"/>
        <family val="2"/>
        <scheme val="minor"/>
      </rPr>
      <t>    Convertit un nombre romain en chiffre arabe</t>
    </r>
  </si>
  <si>
    <r>
      <t>Lookup and reference:</t>
    </r>
    <r>
      <rPr>
        <sz val="11"/>
        <color rgb="FF1E1E1E"/>
        <rFont val="Calibri"/>
        <family val="2"/>
        <scheme val="minor"/>
      </rPr>
      <t>    Renvoie le nombre de zones dans une référence</t>
    </r>
  </si>
  <si>
    <r>
      <t>Text:</t>
    </r>
    <r>
      <rPr>
        <sz val="11"/>
        <color rgb="FF1E1E1E"/>
        <rFont val="Calibri"/>
        <family val="2"/>
        <scheme val="minor"/>
      </rPr>
      <t>    Renvoie un tableau de valeurs de texte dans une plage spécifiée.</t>
    </r>
  </si>
  <si>
    <r>
      <t>Text:</t>
    </r>
    <r>
      <rPr>
        <sz val="11"/>
        <color rgb="FF1E1E1E"/>
        <rFont val="Calibri"/>
        <family val="2"/>
        <scheme val="minor"/>
      </rPr>
      <t>    Convertit les caractères anglais pleine chasse (codés sur deux octets) ou katakana dans une chaîne de caractères en caractères à demi-chasse (codés sur un octet)</t>
    </r>
  </si>
  <si>
    <r>
      <t>Math and trigonometry:</t>
    </r>
    <r>
      <rPr>
        <sz val="11"/>
        <color rgb="FF1E1E1E"/>
        <rFont val="Calibri"/>
        <family val="2"/>
        <scheme val="minor"/>
      </rPr>
      <t>    Renvoie l’arcsinus d’un nombre</t>
    </r>
  </si>
  <si>
    <r>
      <t>Math and trigonometry:</t>
    </r>
    <r>
      <rPr>
        <sz val="11"/>
        <color rgb="FF1E1E1E"/>
        <rFont val="Calibri"/>
        <family val="2"/>
        <scheme val="minor"/>
      </rPr>
      <t>    Renvoie le sinus hyperbolique inverse d’un nombre</t>
    </r>
  </si>
  <si>
    <r>
      <t>Math and trigonometry:</t>
    </r>
    <r>
      <rPr>
        <sz val="11"/>
        <color rgb="FF1E1E1E"/>
        <rFont val="Calibri"/>
        <family val="2"/>
        <scheme val="minor"/>
      </rPr>
      <t>    Renvoie l’arctangente d’un nombre</t>
    </r>
  </si>
  <si>
    <r>
      <t>Math and trigonometry:</t>
    </r>
    <r>
      <rPr>
        <sz val="11"/>
        <color rgb="FF1E1E1E"/>
        <rFont val="Calibri"/>
        <family val="2"/>
        <scheme val="minor"/>
      </rPr>
      <t>    Renvoie l’arctangente des coordonnées x et y</t>
    </r>
  </si>
  <si>
    <r>
      <t>Math and trigonometry:</t>
    </r>
    <r>
      <rPr>
        <sz val="11"/>
        <color rgb="FF1E1E1E"/>
        <rFont val="Calibri"/>
        <family val="2"/>
        <scheme val="minor"/>
      </rPr>
      <t>    Renvoie la tangente hyperbolique inverse d’un nombre</t>
    </r>
  </si>
  <si>
    <r>
      <t>Statistical:</t>
    </r>
    <r>
      <rPr>
        <sz val="11"/>
        <color rgb="FF1E1E1E"/>
        <rFont val="Calibri"/>
        <family val="2"/>
        <scheme val="minor"/>
      </rPr>
      <t>    Renvoie la moyenne des écarts absolus des points de données par rapport à leur moyenne</t>
    </r>
  </si>
  <si>
    <r>
      <t>Statistical:</t>
    </r>
    <r>
      <rPr>
        <sz val="11"/>
        <color rgb="FF1E1E1E"/>
        <rFont val="Calibri"/>
        <family val="2"/>
        <scheme val="minor"/>
      </rPr>
      <t>    Renvoie la moyenne de ses arguments</t>
    </r>
  </si>
  <si>
    <r>
      <t>Statistical:</t>
    </r>
    <r>
      <rPr>
        <sz val="11"/>
        <color rgb="FF1E1E1E"/>
        <rFont val="Calibri"/>
        <family val="2"/>
        <scheme val="minor"/>
      </rPr>
      <t>    Renvoie la moyenne de ses arguments, y compris les nombres, le texte et les valeurs logiques</t>
    </r>
  </si>
  <si>
    <r>
      <t>Statistical:</t>
    </r>
    <r>
      <rPr>
        <sz val="11"/>
        <color rgb="FF1E1E1E"/>
        <rFont val="Calibri"/>
        <family val="2"/>
        <scheme val="minor"/>
      </rPr>
      <t>    Renvoie la moyenne (arithmétique) de toutes les cellules d’une plage respectant un critère donné</t>
    </r>
  </si>
  <si>
    <r>
      <t>Statistical:</t>
    </r>
    <r>
      <rPr>
        <sz val="11"/>
        <color rgb="FF1E1E1E"/>
        <rFont val="Calibri"/>
        <family val="2"/>
        <scheme val="minor"/>
      </rPr>
      <t>    Renvoie la moyenne (arithmétique) de toutes les cellules qui répondent à plusieurs critères.</t>
    </r>
  </si>
  <si>
    <r>
      <t>Text:</t>
    </r>
    <r>
      <rPr>
        <sz val="11"/>
        <color rgb="FF1E1E1E"/>
        <rFont val="Calibri"/>
        <family val="2"/>
        <scheme val="minor"/>
      </rPr>
      <t>    Convertit un nombre en texte en utilisant le format monétaire ß (baht)</t>
    </r>
  </si>
  <si>
    <r>
      <t>Math and trigonometry:</t>
    </r>
    <r>
      <rPr>
        <sz val="11"/>
        <color rgb="FF1E1E1E"/>
        <rFont val="Calibri"/>
        <family val="2"/>
        <scheme val="minor"/>
      </rPr>
      <t>    Convertit un nombre en représentation textuelle avec la base spécifiée</t>
    </r>
  </si>
  <si>
    <r>
      <t>Engineering:</t>
    </r>
    <r>
      <rPr>
        <sz val="11"/>
        <color rgb="FF1E1E1E"/>
        <rFont val="Calibri"/>
        <family val="2"/>
        <scheme val="minor"/>
      </rPr>
      <t>    Renvoie la fonction de Bessel modifiée In(x)</t>
    </r>
  </si>
  <si>
    <r>
      <t>Engineering:</t>
    </r>
    <r>
      <rPr>
        <sz val="11"/>
        <color rgb="FF1E1E1E"/>
        <rFont val="Calibri"/>
        <family val="2"/>
        <scheme val="minor"/>
      </rPr>
      <t>    Renvoie la fonction de Bessel Jn(x)</t>
    </r>
  </si>
  <si>
    <r>
      <t>Engineering:</t>
    </r>
    <r>
      <rPr>
        <sz val="11"/>
        <color rgb="FF1E1E1E"/>
        <rFont val="Calibri"/>
        <family val="2"/>
        <scheme val="minor"/>
      </rPr>
      <t>    Renvoie la fonction de Bessel modifiée Kn(x)</t>
    </r>
  </si>
  <si>
    <r>
      <t>Engineering:</t>
    </r>
    <r>
      <rPr>
        <sz val="11"/>
        <color rgb="FF1E1E1E"/>
        <rFont val="Calibri"/>
        <family val="2"/>
        <scheme val="minor"/>
      </rPr>
      <t>    Renvoie la fonction de Bessel Yn(x)</t>
    </r>
  </si>
  <si>
    <r>
      <t>Compatibility:</t>
    </r>
    <r>
      <rPr>
        <sz val="11"/>
        <color rgb="FF1E1E1E"/>
        <rFont val="Calibri"/>
        <family val="2"/>
        <scheme val="minor"/>
      </rPr>
      <t>    Renvoie la fonction de distribution cumulée suivant une loi Bêta. Dans Excel 2007, il s’agit d’une fonction statistique.</t>
    </r>
  </si>
  <si>
    <r>
      <t>Statistical:</t>
    </r>
    <r>
      <rPr>
        <sz val="11"/>
        <color rgb="FF1E1E1E"/>
        <rFont val="Calibri"/>
        <family val="2"/>
        <scheme val="minor"/>
      </rPr>
      <t>    Renvoie la fonction de distribution cumulée suivant une loi Bêta</t>
    </r>
  </si>
  <si>
    <r>
      <t>Compatibility:</t>
    </r>
    <r>
      <rPr>
        <sz val="11"/>
        <color rgb="FF1E1E1E"/>
        <rFont val="Calibri"/>
        <family val="2"/>
        <scheme val="minor"/>
      </rPr>
      <t>    Renvoie l’inverse de la fonction de distribution cumulée pour une distribution bêta spécifiée. Dans Excel 2007, il s’agit d’une fonction statistique.</t>
    </r>
  </si>
  <si>
    <r>
      <t>Statistical:</t>
    </r>
    <r>
      <rPr>
        <sz val="11"/>
        <color rgb="FF1E1E1E"/>
        <rFont val="Calibri"/>
        <family val="2"/>
        <scheme val="minor"/>
      </rPr>
      <t>    Renvoie l’inverse de la fonction de distribution cumulée pour une distribution bêta spécifiée</t>
    </r>
  </si>
  <si>
    <r>
      <t>Engineering:</t>
    </r>
    <r>
      <rPr>
        <sz val="11"/>
        <color rgb="FF1E1E1E"/>
        <rFont val="Calibri"/>
        <family val="2"/>
        <scheme val="minor"/>
      </rPr>
      <t>    Convertit un nombre binaire en nombre décimal</t>
    </r>
  </si>
  <si>
    <r>
      <t>Engineering:</t>
    </r>
    <r>
      <rPr>
        <sz val="11"/>
        <color rgb="FF1E1E1E"/>
        <rFont val="Calibri"/>
        <family val="2"/>
        <scheme val="minor"/>
      </rPr>
      <t>    Convertit un nombre binaire en nombre hexadécimal</t>
    </r>
  </si>
  <si>
    <r>
      <t>Engineering:</t>
    </r>
    <r>
      <rPr>
        <sz val="11"/>
        <color rgb="FF1E1E1E"/>
        <rFont val="Calibri"/>
        <family val="2"/>
        <scheme val="minor"/>
      </rPr>
      <t>    Convertit un nombre binaire en nombre octal</t>
    </r>
  </si>
  <si>
    <r>
      <t>Compatibility:</t>
    </r>
    <r>
      <rPr>
        <sz val="11"/>
        <color rgb="FF1E1E1E"/>
        <rFont val="Calibri"/>
        <family val="2"/>
        <scheme val="minor"/>
      </rPr>
      <t>    Renvoie la probabilité d’une variable aléatoire discrète suivant la loi binomiale. Dans Excel 2007, il s’agit d’une fonction statistique.</t>
    </r>
  </si>
  <si>
    <r>
      <t>Statistical:</t>
    </r>
    <r>
      <rPr>
        <sz val="11"/>
        <color rgb="FF1E1E1E"/>
        <rFont val="Calibri"/>
        <family val="2"/>
        <scheme val="minor"/>
      </rPr>
      <t>    Renvoie la probabilité d’une variable aléatoire discrète suivant la loi binomiale</t>
    </r>
  </si>
  <si>
    <r>
      <t>Statistical:</t>
    </r>
    <r>
      <rPr>
        <sz val="11"/>
        <color rgb="FF1E1E1E"/>
        <rFont val="Calibri"/>
        <family val="2"/>
        <scheme val="minor"/>
      </rPr>
      <t>    Renvoie la probabilité d’un résultat de tirage en suivant une distribution binomiale</t>
    </r>
  </si>
  <si>
    <r>
      <t>Statistical:</t>
    </r>
    <r>
      <rPr>
        <sz val="11"/>
        <color rgb="FF1E1E1E"/>
        <rFont val="Calibri"/>
        <family val="2"/>
        <scheme val="minor"/>
      </rPr>
      <t>    Renvoie la plus petite valeur pour laquelle la distribution binomiale cumulée est inférieure ou égale à une valeur critère</t>
    </r>
  </si>
  <si>
    <r>
      <t>Engineering:</t>
    </r>
    <r>
      <rPr>
        <sz val="11"/>
        <color rgb="FF1E1E1E"/>
        <rFont val="Calibri"/>
        <family val="2"/>
        <scheme val="minor"/>
      </rPr>
      <t>    Renvoie une opération AND au niveau du bit de deux nombres</t>
    </r>
  </si>
  <si>
    <r>
      <t>Engineering:</t>
    </r>
    <r>
      <rPr>
        <sz val="11"/>
        <color rgb="FF1E1E1E"/>
        <rFont val="Calibri"/>
        <family val="2"/>
        <scheme val="minor"/>
      </rPr>
      <t>    Renvoie un nombre décalé vers la gauche de total_décalage bits.</t>
    </r>
  </si>
  <si>
    <r>
      <t>Engineering:</t>
    </r>
    <r>
      <rPr>
        <sz val="11"/>
        <color rgb="FF1E1E1E"/>
        <rFont val="Calibri"/>
        <family val="2"/>
        <scheme val="minor"/>
      </rPr>
      <t>    Renvoie une opération OR au niveau du bit de deux nombres</t>
    </r>
  </si>
  <si>
    <r>
      <t>Engineering:</t>
    </r>
    <r>
      <rPr>
        <sz val="11"/>
        <color rgb="FF1E1E1E"/>
        <rFont val="Calibri"/>
        <family val="2"/>
        <scheme val="minor"/>
      </rPr>
      <t>    Renvoie un nombre décalé vers la droite de total_décalage bits</t>
    </r>
  </si>
  <si>
    <r>
      <t>Engineering:</t>
    </r>
    <r>
      <rPr>
        <sz val="11"/>
        <color rgb="FF1E1E1E"/>
        <rFont val="Calibri"/>
        <family val="2"/>
        <scheme val="minor"/>
      </rPr>
      <t>    Renvoie une opération 'Exclusive Or' de deux nombres</t>
    </r>
  </si>
  <si>
    <r>
      <t>Logical: </t>
    </r>
    <r>
      <rPr>
        <sz val="11"/>
        <color rgb="FF1E1E1E"/>
        <rFont val="Calibri"/>
        <family val="2"/>
        <scheme val="minor"/>
      </rPr>
      <t>   Applique un LAMBDA à chaque colonne et renvoie un tableau des résultats</t>
    </r>
  </si>
  <si>
    <r>
      <t>Logical: </t>
    </r>
    <r>
      <rPr>
        <sz val="11"/>
        <color rgb="FF1E1E1E"/>
        <rFont val="Calibri"/>
        <family val="2"/>
        <scheme val="minor"/>
      </rPr>
      <t>   Applique un LAMBDA à chaque ligne et renvoie un tableau des résultats</t>
    </r>
  </si>
  <si>
    <r>
      <t>Add-in and Automation:</t>
    </r>
    <r>
      <rPr>
        <sz val="11"/>
        <color rgb="FF1E1E1E"/>
        <rFont val="Calibri"/>
        <family val="2"/>
        <scheme val="minor"/>
      </rPr>
      <t>    Appelle une procédure dans une bibliothèque de liens dynamiques ou une ressource de code.</t>
    </r>
  </si>
  <si>
    <r>
      <t>Compatibility:</t>
    </r>
    <r>
      <rPr>
        <sz val="11"/>
        <color rgb="FF1E1E1E"/>
        <rFont val="Calibri"/>
        <family val="2"/>
        <scheme val="minor"/>
      </rPr>
      <t>    Arrondit un nombre au nombre entier le plus proche ou au multiple le plus proche de l’argument précision en s’éloignant de zéro.</t>
    </r>
  </si>
  <si>
    <r>
      <t>Math and trigonometry:</t>
    </r>
    <r>
      <rPr>
        <sz val="11"/>
        <color rgb="FF1E1E1E"/>
        <rFont val="Calibri"/>
        <family val="2"/>
        <scheme val="minor"/>
      </rPr>
      <t>    Arrondit un nombre à l’entier ou au multiple supérieur le plus proche de l’argument de précision</t>
    </r>
  </si>
  <si>
    <r>
      <t>Math and trigonometry:</t>
    </r>
    <r>
      <rPr>
        <sz val="11"/>
        <color rgb="FF1E1E1E"/>
        <rFont val="Calibri"/>
        <family val="2"/>
        <scheme val="minor"/>
      </rPr>
      <t>    Arrondit un nombre à l’entier ou au multiple le plus proche de l’argument de précision. Quel que soit le signe du nombre, le nombre est arrondi à l’unité supérieure.</t>
    </r>
  </si>
  <si>
    <r>
      <t>Information:</t>
    </r>
    <r>
      <rPr>
        <sz val="11"/>
        <color rgb="FF1E1E1E"/>
        <rFont val="Calibri"/>
        <family val="2"/>
        <scheme val="minor"/>
      </rPr>
      <t>    Renvoie des informations sur la mise en forme, l’emplacement et le contenu d’une cellule. Cette fonction n’est pas disponible dans Excel pour le web.</t>
    </r>
  </si>
  <si>
    <r>
      <t>Text:</t>
    </r>
    <r>
      <rPr>
        <sz val="11"/>
        <color rgb="FF1E1E1E"/>
        <rFont val="Calibri"/>
        <family val="2"/>
        <scheme val="minor"/>
      </rPr>
      <t>    Renvoie le caractère spécifié par le code numérique</t>
    </r>
  </si>
  <si>
    <r>
      <t>Compatibility:</t>
    </r>
    <r>
      <rPr>
        <sz val="11"/>
        <color rgb="FF1E1E1E"/>
        <rFont val="Calibri"/>
        <family val="2"/>
        <scheme val="minor"/>
      </rPr>
      <t>    Renvoie la probabilité d’une variable aléatoire continue suivant une loi unilatérale du Khi-deux. Dans Excel 2007, il s’agit d’une fonction statistique.</t>
    </r>
  </si>
  <si>
    <r>
      <t>Compatibility:</t>
    </r>
    <r>
      <rPr>
        <sz val="11"/>
        <color rgb="FF1E1E1E"/>
        <rFont val="Calibri"/>
        <family val="2"/>
        <scheme val="minor"/>
      </rPr>
      <t>    Renvoie l’inverse de la probabilité d’une variable aléatoire continue suivant une loi unilatérale du Khi-deux. Dans Excel 2007, il s’agit d’une fonction statistique.</t>
    </r>
  </si>
  <si>
    <r>
      <t>Compatibility:</t>
    </r>
    <r>
      <rPr>
        <sz val="11"/>
        <color rgb="FF1E1E1E"/>
        <rFont val="Calibri"/>
        <family val="2"/>
        <scheme val="minor"/>
      </rPr>
      <t>    Renvoie le test d’indépendance. Dans Excel 2007, il s’agit d’une fonction statistique.</t>
    </r>
  </si>
  <si>
    <r>
      <t>Statistical:</t>
    </r>
    <r>
      <rPr>
        <sz val="11"/>
        <color rgb="FF1E1E1E"/>
        <rFont val="Calibri"/>
        <family val="2"/>
        <scheme val="minor"/>
      </rPr>
      <t>    Renvoie la fonction de densité de probabilité bêta cumulative</t>
    </r>
  </si>
  <si>
    <r>
      <t>Statistical:</t>
    </r>
    <r>
      <rPr>
        <sz val="11"/>
        <color rgb="FF1E1E1E"/>
        <rFont val="Calibri"/>
        <family val="2"/>
        <scheme val="minor"/>
      </rPr>
      <t>    Renvoie la probabilité d’une variable aléatoire continue suivant une loi unilatérale du Khi-deux</t>
    </r>
  </si>
  <si>
    <r>
      <t>Statistical:</t>
    </r>
    <r>
      <rPr>
        <sz val="11"/>
        <color rgb="FF1E1E1E"/>
        <rFont val="Calibri"/>
        <family val="2"/>
        <scheme val="minor"/>
      </rPr>
      <t>    Renvoie l’inverse de la probabilité d’une variable aléatoire continue suivant une loi unilatérale du Khi-deux</t>
    </r>
  </si>
  <si>
    <r>
      <t>Statistical:</t>
    </r>
    <r>
      <rPr>
        <sz val="11"/>
        <color rgb="FF1E1E1E"/>
        <rFont val="Calibri"/>
        <family val="2"/>
        <scheme val="minor"/>
      </rPr>
      <t>    Renvoie le test d’indépendance.</t>
    </r>
  </si>
  <si>
    <r>
      <t>Lookup and reference:</t>
    </r>
    <r>
      <rPr>
        <sz val="11"/>
        <color rgb="FF1E1E1E"/>
        <rFont val="Calibri"/>
        <family val="2"/>
        <scheme val="minor"/>
      </rPr>
      <t>    Choisit une valeur dans une liste de valeurs</t>
    </r>
  </si>
  <si>
    <r>
      <t>Lookup and reference: </t>
    </r>
    <r>
      <rPr>
        <sz val="11"/>
        <color rgb="FF1E1E1E"/>
        <rFont val="Calibri"/>
        <family val="2"/>
        <scheme val="minor"/>
      </rPr>
      <t>   Renvoie les colonnes spécifiées à partir d’un tableau</t>
    </r>
  </si>
  <si>
    <r>
      <t>Lookup and reference: </t>
    </r>
    <r>
      <rPr>
        <sz val="11"/>
        <color rgb="FF1E1E1E"/>
        <rFont val="Calibri"/>
        <family val="2"/>
        <scheme val="minor"/>
      </rPr>
      <t>   Renvoie les lignes spécifiées à partir d’un tableau</t>
    </r>
  </si>
  <si>
    <r>
      <t>Text:</t>
    </r>
    <r>
      <rPr>
        <sz val="11"/>
        <color rgb="FF1E1E1E"/>
        <rFont val="Calibri"/>
        <family val="2"/>
        <scheme val="minor"/>
      </rPr>
      <t>    Supprime tous les caractères non imprimables du texte</t>
    </r>
  </si>
  <si>
    <r>
      <t>Text:</t>
    </r>
    <r>
      <rPr>
        <sz val="11"/>
        <color rgb="FF1E1E1E"/>
        <rFont val="Calibri"/>
        <family val="2"/>
        <scheme val="minor"/>
      </rPr>
      <t>    Renvoie le code numérique du premier caractère d’une chaîne de texte</t>
    </r>
  </si>
  <si>
    <r>
      <t>Lookup and reference:</t>
    </r>
    <r>
      <rPr>
        <sz val="11"/>
        <color rgb="FF1E1E1E"/>
        <rFont val="Calibri"/>
        <family val="2"/>
        <scheme val="minor"/>
      </rPr>
      <t>    Renvoie le numéro de colonne d’une référence.</t>
    </r>
  </si>
  <si>
    <r>
      <t>Lookup and reference:</t>
    </r>
    <r>
      <rPr>
        <sz val="11"/>
        <color rgb="FF1E1E1E"/>
        <rFont val="Calibri"/>
        <family val="2"/>
        <scheme val="minor"/>
      </rPr>
      <t>    Renvoie le nombre de colonnes dans une référence</t>
    </r>
  </si>
  <si>
    <r>
      <t>Math and trigonometry:</t>
    </r>
    <r>
      <rPr>
        <sz val="11"/>
        <color rgb="FF1E1E1E"/>
        <rFont val="Calibri"/>
        <family val="2"/>
        <scheme val="minor"/>
      </rPr>
      <t>    Renvoie le nombre de combinaisons pour un nombre d’objets donné</t>
    </r>
  </si>
  <si>
    <r>
      <t>Math and trigonometry:</t>
    </r>
    <r>
      <rPr>
        <sz val="11"/>
        <color rgb="FF1E1E1E"/>
        <rFont val="Calibri"/>
        <family val="2"/>
        <scheme val="minor"/>
      </rPr>
      <t>  Renvoie le nombre de combinaisons avec répétitions pour un nombre d’éléments donné.</t>
    </r>
  </si>
  <si>
    <r>
      <t>Engineering:</t>
    </r>
    <r>
      <rPr>
        <sz val="11"/>
        <color rgb="FF1E1E1E"/>
        <rFont val="Calibri"/>
        <family val="2"/>
        <scheme val="minor"/>
      </rPr>
      <t>    Convertit des coefficients réels et imaginaires en nombre complexe</t>
    </r>
  </si>
  <si>
    <r>
      <t>Text:</t>
    </r>
    <r>
      <rPr>
        <sz val="11"/>
        <color rgb="FF1E1E1E"/>
        <rFont val="Calibri"/>
        <family val="2"/>
        <scheme val="minor"/>
      </rPr>
      <t>    Combine le texte de plusieurs plages et/ou chaînes, mais ne fournit pas le délimiteur ou les arguments IgnoreEmpty.</t>
    </r>
  </si>
  <si>
    <r>
      <t>Text:</t>
    </r>
    <r>
      <rPr>
        <sz val="11"/>
        <color rgb="FF1E1E1E"/>
        <rFont val="Calibri"/>
        <family val="2"/>
        <scheme val="minor"/>
      </rPr>
      <t>    Regroupe plusieurs éléments textuels en un élément textuel</t>
    </r>
  </si>
  <si>
    <r>
      <t>Compatibility:</t>
    </r>
    <r>
      <rPr>
        <sz val="11"/>
        <color rgb="FF1E1E1E"/>
        <rFont val="Calibri"/>
        <family val="2"/>
        <scheme val="minor"/>
      </rPr>
      <t>    Renvoie l’intervalle de confiance pour la moyenne d’une population. Dans Excel 2007, il s’agit d’une fonction statistique.</t>
    </r>
  </si>
  <si>
    <r>
      <t>Statistical:</t>
    </r>
    <r>
      <rPr>
        <sz val="11"/>
        <color rgb="FF1E1E1E"/>
        <rFont val="Calibri"/>
        <family val="2"/>
        <scheme val="minor"/>
      </rPr>
      <t>    Renvoie l’intervalle de confiance pour la moyenne d’une population</t>
    </r>
  </si>
  <si>
    <r>
      <t>Statistical:</t>
    </r>
    <r>
      <rPr>
        <sz val="11"/>
        <color rgb="FF1E1E1E"/>
        <rFont val="Calibri"/>
        <family val="2"/>
        <scheme val="minor"/>
      </rPr>
      <t>    Renvoie l’intervalle de confiance pour la moyenne d’une population, à l’aide de la probabilité d’une variable aléatoire suivant une loi T de Student</t>
    </r>
  </si>
  <si>
    <r>
      <t>Engineering:</t>
    </r>
    <r>
      <rPr>
        <sz val="11"/>
        <color rgb="FF1E1E1E"/>
        <rFont val="Calibri"/>
        <family val="2"/>
        <scheme val="minor"/>
      </rPr>
      <t>    Convertit un nombre d’un système de mesure à un autre</t>
    </r>
  </si>
  <si>
    <r>
      <t>Statistical:</t>
    </r>
    <r>
      <rPr>
        <sz val="11"/>
        <color rgb="FF1E1E1E"/>
        <rFont val="Calibri"/>
        <family val="2"/>
        <scheme val="minor"/>
      </rPr>
      <t>    Renvoie le coefficient de corrélation entre deux séries de données.</t>
    </r>
  </si>
  <si>
    <r>
      <t>Math and trigonometry:</t>
    </r>
    <r>
      <rPr>
        <sz val="11"/>
        <color rgb="FF1E1E1E"/>
        <rFont val="Calibri"/>
        <family val="2"/>
        <scheme val="minor"/>
      </rPr>
      <t>    Renvoie le cosinus d’un nombre</t>
    </r>
  </si>
  <si>
    <r>
      <t>Math and trigonometry:</t>
    </r>
    <r>
      <rPr>
        <sz val="11"/>
        <color rgb="FF1E1E1E"/>
        <rFont val="Calibri"/>
        <family val="2"/>
        <scheme val="minor"/>
      </rPr>
      <t>    Renvoie le cosinus hyperbolique d’un nombre</t>
    </r>
  </si>
  <si>
    <r>
      <t>Math and trigonometry:</t>
    </r>
    <r>
      <rPr>
        <sz val="11"/>
        <color rgb="FF1E1E1E"/>
        <rFont val="Calibri"/>
        <family val="2"/>
        <scheme val="minor"/>
      </rPr>
      <t>    Renvoie le cosinus hyperbolique d’un nombre</t>
    </r>
  </si>
  <si>
    <r>
      <t>Math and trigonometry:</t>
    </r>
    <r>
      <rPr>
        <sz val="11"/>
        <color rgb="FF1E1E1E"/>
        <rFont val="Calibri"/>
        <family val="2"/>
        <scheme val="minor"/>
      </rPr>
      <t>    Renvoie la cotangente d’un angle</t>
    </r>
  </si>
  <si>
    <r>
      <t>Statistical:</t>
    </r>
    <r>
      <rPr>
        <sz val="11"/>
        <color rgb="FF1E1E1E"/>
        <rFont val="Calibri"/>
        <family val="2"/>
        <scheme val="minor"/>
      </rPr>
      <t>    Compte le nombre de chiffres compris dans la liste d’arguments</t>
    </r>
  </si>
  <si>
    <r>
      <t>Statistical:</t>
    </r>
    <r>
      <rPr>
        <sz val="11"/>
        <color rgb="FF1E1E1E"/>
        <rFont val="Calibri"/>
        <family val="2"/>
        <scheme val="minor"/>
      </rPr>
      <t>    Compte le nombre de valeurs comprises dans la liste d’arguments</t>
    </r>
  </si>
  <si>
    <r>
      <t>Statistical:</t>
    </r>
    <r>
      <rPr>
        <sz val="11"/>
        <color rgb="FF1E1E1E"/>
        <rFont val="Calibri"/>
        <family val="2"/>
        <scheme val="minor"/>
      </rPr>
      <t>    Compte le nombre de cellules vides dans une plage</t>
    </r>
  </si>
  <si>
    <r>
      <t>Statistical:</t>
    </r>
    <r>
      <rPr>
        <sz val="11"/>
        <color rgb="FF1E1E1E"/>
        <rFont val="Calibri"/>
        <family val="2"/>
        <scheme val="minor"/>
      </rPr>
      <t>    Compte le nombre de cellules à l’intérieur d’une plage qui répondent aux critères donnés</t>
    </r>
  </si>
  <si>
    <r>
      <t>Statistical:</t>
    </r>
    <r>
      <rPr>
        <sz val="11"/>
        <color rgb="FF1E1E1E"/>
        <rFont val="Calibri"/>
        <family val="2"/>
        <scheme val="minor"/>
      </rPr>
      <t>    Compte le nombre de cellules à l’intérieur d’une plage qui répondent à plusieurs critères</t>
    </r>
  </si>
  <si>
    <r>
      <t>Financial:</t>
    </r>
    <r>
      <rPr>
        <sz val="11"/>
        <color rgb="FF1E1E1E"/>
        <rFont val="Calibri"/>
        <family val="2"/>
        <scheme val="minor"/>
      </rPr>
      <t>    Renvoie le nombre de jours entre le début de la période du coupon et la date d’escompte</t>
    </r>
  </si>
  <si>
    <r>
      <t>Financial:</t>
    </r>
    <r>
      <rPr>
        <sz val="11"/>
        <color rgb="FF1E1E1E"/>
        <rFont val="Calibri"/>
        <family val="2"/>
        <scheme val="minor"/>
      </rPr>
      <t>    Renvoie le nombre de jours dans la période du coupon contenant la date d’escompte</t>
    </r>
  </si>
  <si>
    <r>
      <t>Financial:</t>
    </r>
    <r>
      <rPr>
        <sz val="11"/>
        <color rgb="FF1E1E1E"/>
        <rFont val="Calibri"/>
        <family val="2"/>
        <scheme val="minor"/>
      </rPr>
      <t>    Renvoie le nombre de jours séparant la date d’escompte de la date du prochain coupon</t>
    </r>
  </si>
  <si>
    <r>
      <t>Financial:</t>
    </r>
    <r>
      <rPr>
        <sz val="11"/>
        <color rgb="FF1E1E1E"/>
        <rFont val="Calibri"/>
        <family val="2"/>
        <scheme val="minor"/>
      </rPr>
      <t>    Renvoie la date du prochain coupon suivant la date d’escompte</t>
    </r>
  </si>
  <si>
    <r>
      <t>Financial:</t>
    </r>
    <r>
      <rPr>
        <sz val="11"/>
        <color rgb="FF1E1E1E"/>
        <rFont val="Calibri"/>
        <family val="2"/>
        <scheme val="minor"/>
      </rPr>
      <t>    Renvoie le nombre de coupons à régler entre la date d’escompte et la date d’échéance</t>
    </r>
  </si>
  <si>
    <r>
      <t>Financial:</t>
    </r>
    <r>
      <rPr>
        <sz val="11"/>
        <color rgb="FF1E1E1E"/>
        <rFont val="Calibri"/>
        <family val="2"/>
        <scheme val="minor"/>
      </rPr>
      <t>    Renvoie la date du coupon antérieur précédant la date d’escompte</t>
    </r>
  </si>
  <si>
    <r>
      <t>Compatibility:</t>
    </r>
    <r>
      <rPr>
        <sz val="11"/>
        <color rgb="FF1E1E1E"/>
        <rFont val="Calibri"/>
        <family val="2"/>
        <scheme val="minor"/>
      </rPr>
      <t>    Renvoie la covariance, moyenne des produits des écarts pour chaque série d’observations. Dans Excel 2007, il s’agit d’une fonction statistique.</t>
    </r>
  </si>
  <si>
    <r>
      <t>Statistical:</t>
    </r>
    <r>
      <rPr>
        <sz val="11"/>
        <color rgb="FF1E1E1E"/>
        <rFont val="Calibri"/>
        <family val="2"/>
        <scheme val="minor"/>
      </rPr>
      <t>    Renvoie la covariance, moyenne des produits des écarts pour chaque série d’observations.</t>
    </r>
  </si>
  <si>
    <r>
      <t>Statistical:</t>
    </r>
    <r>
      <rPr>
        <sz val="11"/>
        <color rgb="FF1E1E1E"/>
        <rFont val="Calibri"/>
        <family val="2"/>
        <scheme val="minor"/>
      </rPr>
      <t>    Renvoie la covariance d’échantillon, moyenne des produits des écarts pour chaque paire de points de deux jeux de données.</t>
    </r>
  </si>
  <si>
    <r>
      <t>Compatibility:</t>
    </r>
    <r>
      <rPr>
        <sz val="11"/>
        <color rgb="FF1E1E1E"/>
        <rFont val="Calibri"/>
        <family val="2"/>
        <scheme val="minor"/>
      </rPr>
      <t>    Renvoie la plus petite valeur pour laquelle la distribution binomiale cumulée est inférieure ou égale à une valeur critère. Dans Excel 2007, il s’agit d’une fonction statistique.</t>
    </r>
  </si>
  <si>
    <r>
      <t>Math and trigonometry:</t>
    </r>
    <r>
      <rPr>
        <sz val="11"/>
        <color rgb="FF1E1E1E"/>
        <rFont val="Calibri"/>
        <family val="2"/>
        <scheme val="minor"/>
      </rPr>
      <t>    Renvoie la cosécante d’un angle</t>
    </r>
  </si>
  <si>
    <r>
      <t>Math and trigonometry:</t>
    </r>
    <r>
      <rPr>
        <sz val="11"/>
        <color rgb="FF1E1E1E"/>
        <rFont val="Calibri"/>
        <family val="2"/>
        <scheme val="minor"/>
      </rPr>
      <t>    Renvoie la cosécante hyperbolique d’un angle</t>
    </r>
  </si>
  <si>
    <r>
      <t>Cube:</t>
    </r>
    <r>
      <rPr>
        <sz val="11"/>
        <color rgb="FF1E1E1E"/>
        <rFont val="Calibri"/>
        <family val="2"/>
        <scheme val="minor"/>
      </rPr>
      <t>    renvoie un nom, une propriété et une mesure d’indicateur de performance clé et affiche le nom et la propriété dans la cellule. Un indicateur de performance clé est une mesure quantifiable, telle que la marge bénéficiaire brute mensuelle ou la rotation trimestrielle du personnel, utilisée pour évaluer les performances d’une entreprise.</t>
    </r>
  </si>
  <si>
    <r>
      <t>Cube:</t>
    </r>
    <r>
      <rPr>
        <sz val="11"/>
        <color rgb="FF1E1E1E"/>
        <rFont val="Calibri"/>
        <family val="2"/>
        <scheme val="minor"/>
      </rPr>
      <t>    renvoie un membre ou un tuple dans une hiérarchie de cubes. Utilisez cette fonction pour valider l’existence du membre ou du tuple dans le cube.</t>
    </r>
  </si>
  <si>
    <r>
      <t>Cube:</t>
    </r>
    <r>
      <rPr>
        <sz val="11"/>
        <color rgb="FF1E1E1E"/>
        <rFont val="Calibri"/>
        <family val="2"/>
        <scheme val="minor"/>
      </rPr>
      <t>    renvoie la valeur d’une propriété de membre du cube. Utilisez cette fonction pour valider l’existence d’un nom de membre dans le cube et pour renvoyer la propriété spécifiée pour ce membre.</t>
    </r>
  </si>
  <si>
    <r>
      <t>Cube:</t>
    </r>
    <r>
      <rPr>
        <sz val="11"/>
        <color rgb="FF1E1E1E"/>
        <rFont val="Calibri"/>
        <family val="2"/>
        <scheme val="minor"/>
      </rPr>
      <t>    Renvoie le nième membre ou le membre placé à un certain rang dans un ensemble. Utilisez cette fonction pour renvoyer un ou plusieurs éléments d’un ensemble, tels que les meilleurs vendeurs ou les 10 meilleurs étudiants.</t>
    </r>
  </si>
  <si>
    <r>
      <t>Cube:</t>
    </r>
    <r>
      <rPr>
        <sz val="11"/>
        <color rgb="FF1E1E1E"/>
        <rFont val="Calibri"/>
        <family val="2"/>
        <scheme val="minor"/>
      </rPr>
      <t>    Définit un ensemble calculé de membres ou de tuples en envoyant une expression définie au cube sur le serveur qui crée l’ensemble et le renvoie à Microsoft Office Excel.</t>
    </r>
  </si>
  <si>
    <r>
      <t>Cube:</t>
    </r>
    <r>
      <rPr>
        <sz val="11"/>
        <color rgb="FF1E1E1E"/>
        <rFont val="Calibri"/>
        <family val="2"/>
        <scheme val="minor"/>
      </rPr>
      <t>    Renvoie le nombre d’éléments dans un ensemble.</t>
    </r>
  </si>
  <si>
    <r>
      <t>Cube:</t>
    </r>
    <r>
      <rPr>
        <sz val="11"/>
        <color rgb="FF1E1E1E"/>
        <rFont val="Calibri"/>
        <family val="2"/>
        <scheme val="minor"/>
      </rPr>
      <t>    renvoie une valeur d’agrégation issue d’un cube.</t>
    </r>
  </si>
  <si>
    <r>
      <t>Financial:</t>
    </r>
    <r>
      <rPr>
        <sz val="11"/>
        <color rgb="FF1E1E1E"/>
        <rFont val="Calibri"/>
        <family val="2"/>
        <scheme val="minor"/>
      </rPr>
      <t>    Renvoie les intérêts cumulés réglés entre deux périodes</t>
    </r>
  </si>
  <si>
    <r>
      <t>Financial:</t>
    </r>
    <r>
      <rPr>
        <sz val="11"/>
        <color rgb="FF1E1E1E"/>
        <rFont val="Calibri"/>
        <family val="2"/>
        <scheme val="minor"/>
      </rPr>
      <t>    Renvoie le montant cumulé du remboursement du capital réglé entre deux périodes</t>
    </r>
  </si>
  <si>
    <r>
      <t>Date and time:</t>
    </r>
    <r>
      <rPr>
        <sz val="11"/>
        <color rgb="FF1E1E1E"/>
        <rFont val="Calibri"/>
        <family val="2"/>
        <scheme val="minor"/>
      </rPr>
      <t>    Renvoie le numéro de série d’une date précise</t>
    </r>
  </si>
  <si>
    <r>
      <t>Date and time:</t>
    </r>
    <r>
      <rPr>
        <sz val="11"/>
        <color rgb="FF1E1E1E"/>
        <rFont val="Calibri"/>
        <family val="2"/>
        <scheme val="minor"/>
      </rPr>
      <t>    Calcule le nombre de jours, de mois ou d’années qui séparent deux dates. Cette fonction est utile dans les formules où vous devez calculer un âge.</t>
    </r>
  </si>
  <si>
    <r>
      <t>Date and time:</t>
    </r>
    <r>
      <rPr>
        <sz val="11"/>
        <color rgb="FF1E1E1E"/>
        <rFont val="Calibri"/>
        <family val="2"/>
        <scheme val="minor"/>
      </rPr>
      <t>    Convertit une date au format texte en numéro de série</t>
    </r>
  </si>
  <si>
    <r>
      <t>Database:</t>
    </r>
    <r>
      <rPr>
        <sz val="11"/>
        <color rgb="FF1E1E1E"/>
        <rFont val="Calibri"/>
        <family val="2"/>
        <scheme val="minor"/>
      </rPr>
      <t>    Renvoie la moyenne des entrées d’une base de données sélectionnée</t>
    </r>
  </si>
  <si>
    <r>
      <t>Date and time:</t>
    </r>
    <r>
      <rPr>
        <sz val="11"/>
        <color rgb="FF1E1E1E"/>
        <rFont val="Calibri"/>
        <family val="2"/>
        <scheme val="minor"/>
      </rPr>
      <t>    Convertit un numéro de série en jour du mois</t>
    </r>
  </si>
  <si>
    <r>
      <t>Date and time:</t>
    </r>
    <r>
      <rPr>
        <sz val="11"/>
        <color rgb="FF1E1E1E"/>
        <rFont val="Calibri"/>
        <family val="2"/>
        <scheme val="minor"/>
      </rPr>
      <t>    Renvoie le nombre de jours entre deux dates</t>
    </r>
  </si>
  <si>
    <r>
      <t>Date and time:</t>
    </r>
    <r>
      <rPr>
        <sz val="11"/>
        <color rgb="FF1E1E1E"/>
        <rFont val="Calibri"/>
        <family val="2"/>
        <scheme val="minor"/>
      </rPr>
      <t>    Calcule le nombre de jours entre deux dates sur la base d’une année de 360 jours</t>
    </r>
  </si>
  <si>
    <r>
      <t>Financial:</t>
    </r>
    <r>
      <rPr>
        <sz val="11"/>
        <color rgb="FF1E1E1E"/>
        <rFont val="Calibri"/>
        <family val="2"/>
        <scheme val="minor"/>
      </rPr>
      <t>    Renvoie l’amortissement d’un bien durant une période spécifiée en utilisant la méthode de l’amortissement dégressif à taux fixe</t>
    </r>
  </si>
  <si>
    <r>
      <t>Text:</t>
    </r>
    <r>
      <rPr>
        <sz val="11"/>
        <color rgb="FF1E1E1E"/>
        <rFont val="Calibri"/>
        <family val="2"/>
        <scheme val="minor"/>
      </rPr>
      <t>    Convertit les caractères anglais à demi-chasse (codés sur un octet) ou katakana dans une chaîne de caractères en caractères pleine chasse (codés sur deux octets)</t>
    </r>
  </si>
  <si>
    <r>
      <t>Database:</t>
    </r>
    <r>
      <rPr>
        <sz val="11"/>
        <color rgb="FF1E1E1E"/>
        <rFont val="Calibri"/>
        <family val="2"/>
        <scheme val="minor"/>
      </rPr>
      <t>    Compte les cellules qui contiennent des nombres dans une base de données</t>
    </r>
  </si>
  <si>
    <r>
      <t>Database:</t>
    </r>
    <r>
      <rPr>
        <sz val="11"/>
        <color rgb="FF1E1E1E"/>
        <rFont val="Calibri"/>
        <family val="2"/>
        <scheme val="minor"/>
      </rPr>
      <t>    Compte les cellules non vides d’une base de données</t>
    </r>
  </si>
  <si>
    <r>
      <t>Financial:</t>
    </r>
    <r>
      <rPr>
        <sz val="11"/>
        <color rgb="FF1E1E1E"/>
        <rFont val="Calibri"/>
        <family val="2"/>
        <scheme val="minor"/>
      </rPr>
      <t>    Renvoie l’amortissement d’un bien durant une période spécifiée suivant la méthode de l’amortissement dégressif à taux double ou selon un coefficient à spécifier</t>
    </r>
  </si>
  <si>
    <r>
      <t>Engineering:</t>
    </r>
    <r>
      <rPr>
        <sz val="11"/>
        <color rgb="FF1E1E1E"/>
        <rFont val="Calibri"/>
        <family val="2"/>
        <scheme val="minor"/>
      </rPr>
      <t>    Convertit un nombre décimal en nombre binaire</t>
    </r>
  </si>
  <si>
    <r>
      <t>Engineering:</t>
    </r>
    <r>
      <rPr>
        <sz val="11"/>
        <color rgb="FF1E1E1E"/>
        <rFont val="Calibri"/>
        <family val="2"/>
        <scheme val="minor"/>
      </rPr>
      <t>    Convertit un nombre décimal en nombre hexadécimal</t>
    </r>
  </si>
  <si>
    <r>
      <t>Engineering:</t>
    </r>
    <r>
      <rPr>
        <sz val="11"/>
        <color rgb="FF1E1E1E"/>
        <rFont val="Calibri"/>
        <family val="2"/>
        <scheme val="minor"/>
      </rPr>
      <t>    Convertit un nombre décimal en nombre octal</t>
    </r>
  </si>
  <si>
    <r>
      <t>Math and trigonometry:</t>
    </r>
    <r>
      <rPr>
        <sz val="11"/>
        <color rgb="FF1E1E1E"/>
        <rFont val="Calibri"/>
        <family val="2"/>
        <scheme val="minor"/>
      </rPr>
      <t>    Convertit une représentation textuelle d’un nombre dans une base donnée en nombre décimal</t>
    </r>
  </si>
  <si>
    <r>
      <t>Math and trigonometry:</t>
    </r>
    <r>
      <rPr>
        <sz val="11"/>
        <color rgb="FF1E1E1E"/>
        <rFont val="Calibri"/>
        <family val="2"/>
        <scheme val="minor"/>
      </rPr>
      <t>    Convertit des radians en degrés</t>
    </r>
  </si>
  <si>
    <r>
      <t>Engineering:</t>
    </r>
    <r>
      <rPr>
        <sz val="11"/>
        <color rgb="FF1E1E1E"/>
        <rFont val="Calibri"/>
        <family val="2"/>
        <scheme val="minor"/>
      </rPr>
      <t>    Vérifie si deux valeurs sont égales</t>
    </r>
  </si>
  <si>
    <r>
      <t>Statistical:</t>
    </r>
    <r>
      <rPr>
        <sz val="11"/>
        <color rgb="FF1E1E1E"/>
        <rFont val="Calibri"/>
        <family val="2"/>
        <scheme val="minor"/>
      </rPr>
      <t>    Renvoie la somme des carrés des écarts</t>
    </r>
  </si>
  <si>
    <r>
      <t>Database:</t>
    </r>
    <r>
      <rPr>
        <sz val="11"/>
        <color rgb="FF1E1E1E"/>
        <rFont val="Calibri"/>
        <family val="2"/>
        <scheme val="minor"/>
      </rPr>
      <t>    Extrait d’une base de données un seul enregistrement correspondant aux critères spécifiés</t>
    </r>
  </si>
  <si>
    <r>
      <t>Financial:</t>
    </r>
    <r>
      <rPr>
        <sz val="11"/>
        <color rgb="FF1E1E1E"/>
        <rFont val="Calibri"/>
        <family val="2"/>
        <scheme val="minor"/>
      </rPr>
      <t>    Renvoie le taux d’escompte d’un titre</t>
    </r>
  </si>
  <si>
    <r>
      <t>Database:</t>
    </r>
    <r>
      <rPr>
        <sz val="11"/>
        <color rgb="FF1E1E1E"/>
        <rFont val="Calibri"/>
        <family val="2"/>
        <scheme val="minor"/>
      </rPr>
      <t>    Renvoie la valeur maximale des entrées de base de données sélectionnées</t>
    </r>
  </si>
  <si>
    <r>
      <t>Database:</t>
    </r>
    <r>
      <rPr>
        <sz val="11"/>
        <color rgb="FF1E1E1E"/>
        <rFont val="Calibri"/>
        <family val="2"/>
        <scheme val="minor"/>
      </rPr>
      <t>    Renvoie la valeur minimale des entrées de base de données sélectionnées</t>
    </r>
  </si>
  <si>
    <r>
      <t>Text:</t>
    </r>
    <r>
      <rPr>
        <sz val="11"/>
        <color rgb="FF1E1E1E"/>
        <rFont val="Calibri"/>
        <family val="2"/>
        <scheme val="minor"/>
      </rPr>
      <t>    Convertit un nombre en texte chiffré en utilisant le format monétaire $ (dollar)</t>
    </r>
  </si>
  <si>
    <r>
      <t>Financial:</t>
    </r>
    <r>
      <rPr>
        <sz val="11"/>
        <color rgb="FF1E1E1E"/>
        <rFont val="Calibri"/>
        <family val="2"/>
        <scheme val="minor"/>
      </rPr>
      <t>    Convertit un prix en dollars, exprimé sous forme de fraction, en un prix en dollars exprimé sous forme de nombre décimal</t>
    </r>
  </si>
  <si>
    <r>
      <t>Financial:</t>
    </r>
    <r>
      <rPr>
        <sz val="11"/>
        <color rgb="FF1E1E1E"/>
        <rFont val="Calibri"/>
        <family val="2"/>
        <scheme val="minor"/>
      </rPr>
      <t>    Convertit un prix en dollars, exprimé sous forme de nombre décimal, en un prix en dollars exprimé sous forme de fraction</t>
    </r>
  </si>
  <si>
    <r>
      <t>Database:</t>
    </r>
    <r>
      <rPr>
        <sz val="11"/>
        <color rgb="FF1E1E1E"/>
        <rFont val="Calibri"/>
        <family val="2"/>
        <scheme val="minor"/>
      </rPr>
      <t>    Multiplie les valeurs d’un champ particulier dans des enregistrements correspondant aux critères d’une base de données</t>
    </r>
  </si>
  <si>
    <r>
      <t>Lookup and reference: </t>
    </r>
    <r>
      <rPr>
        <sz val="11"/>
        <color rgb="FF1E1E1E"/>
        <rFont val="Calibri"/>
        <family val="2"/>
        <scheme val="minor"/>
      </rPr>
      <t>   Exclut un nombre spécifié de lignes ou de colonnes à partir du début ou de la fin du tableau</t>
    </r>
  </si>
  <si>
    <r>
      <t>Database:</t>
    </r>
    <r>
      <rPr>
        <sz val="11"/>
        <color rgb="FF1E1E1E"/>
        <rFont val="Calibri"/>
        <family val="2"/>
        <scheme val="minor"/>
      </rPr>
      <t>    Calcule l’écart type en fonction d’un échantillon d’entrées de base de données sélectionnées</t>
    </r>
  </si>
  <si>
    <r>
      <t>Database:</t>
    </r>
    <r>
      <rPr>
        <sz val="11"/>
        <color rgb="FF1E1E1E"/>
        <rFont val="Calibri"/>
        <family val="2"/>
        <scheme val="minor"/>
      </rPr>
      <t>    Calcule l’écart type en fonction de l’ensemble des entrées de base de données sélectionnées</t>
    </r>
  </si>
  <si>
    <r>
      <t>Database:</t>
    </r>
    <r>
      <rPr>
        <sz val="11"/>
        <color rgb="FF1E1E1E"/>
        <rFont val="Calibri"/>
        <family val="2"/>
        <scheme val="minor"/>
      </rPr>
      <t>    Ajoute les nombres dans la colonne Champ des enregistrements de la base de données correspondant aux critères</t>
    </r>
  </si>
  <si>
    <r>
      <t>Financial:</t>
    </r>
    <r>
      <rPr>
        <sz val="11"/>
        <color rgb="FF1E1E1E"/>
        <rFont val="Calibri"/>
        <family val="2"/>
        <scheme val="minor"/>
      </rPr>
      <t>    Renvoie la durée annuelle d’un titre dont les intérêts sont perçus périodiquement</t>
    </r>
  </si>
  <si>
    <r>
      <t>Database:</t>
    </r>
    <r>
      <rPr>
        <sz val="11"/>
        <color rgb="FF1E1E1E"/>
        <rFont val="Calibri"/>
        <family val="2"/>
        <scheme val="minor"/>
      </rPr>
      <t>    Estime la variance en fonction d’un échantillon d’entrées de base de données sélectionnées</t>
    </r>
  </si>
  <si>
    <r>
      <t>Database:</t>
    </r>
    <r>
      <rPr>
        <sz val="11"/>
        <color rgb="FF1E1E1E"/>
        <rFont val="Calibri"/>
        <family val="2"/>
        <scheme val="minor"/>
      </rPr>
      <t>    Calcule la variance en fonction de l’ensemble des entrées de base de données sélectionnées</t>
    </r>
  </si>
  <si>
    <r>
      <t>Date and time:</t>
    </r>
    <r>
      <rPr>
        <sz val="11"/>
        <color rgb="FF1E1E1E"/>
        <rFont val="Calibri"/>
        <family val="2"/>
        <scheme val="minor"/>
      </rPr>
      <t>    Renvoie le numéro de série de la date qui représente le nombre indiqué de mois précédant ou suivant la date de début</t>
    </r>
  </si>
  <si>
    <r>
      <t>Financial:</t>
    </r>
    <r>
      <rPr>
        <sz val="11"/>
        <color rgb="FF1E1E1E"/>
        <rFont val="Calibri"/>
        <family val="2"/>
        <scheme val="minor"/>
      </rPr>
      <t>    Renvoie le taux d’intérêt annuel effectif</t>
    </r>
  </si>
  <si>
    <r>
      <t>Web:</t>
    </r>
    <r>
      <rPr>
        <sz val="11"/>
        <color rgb="FF1E1E1E"/>
        <rFont val="Calibri"/>
        <family val="2"/>
        <scheme val="minor"/>
      </rPr>
      <t>    Renvoie une chaîne codée au format URL. Cette fonction n’est pas disponible dans Excel pour le web.</t>
    </r>
  </si>
  <si>
    <r>
      <t>Date and time:</t>
    </r>
    <r>
      <rPr>
        <sz val="11"/>
        <color rgb="FF1E1E1E"/>
        <rFont val="Calibri"/>
        <family val="2"/>
        <scheme val="minor"/>
      </rPr>
      <t>    Renvoie le numéro de série du dernier jour du mois précédant ou suivant un nombre de mois spécifié</t>
    </r>
  </si>
  <si>
    <r>
      <t>Engineering:</t>
    </r>
    <r>
      <rPr>
        <sz val="11"/>
        <color rgb="FF1E1E1E"/>
        <rFont val="Calibri"/>
        <family val="2"/>
        <scheme val="minor"/>
      </rPr>
      <t>    Renvoie la valeur de la fonction d’erreur</t>
    </r>
  </si>
  <si>
    <r>
      <t>Engineering:</t>
    </r>
    <r>
      <rPr>
        <sz val="11"/>
        <color rgb="FF1E1E1E"/>
        <rFont val="Calibri"/>
        <family val="2"/>
        <scheme val="minor"/>
      </rPr>
      <t>    Renvoie la valeur de la fonction d’erreur complémentaire</t>
    </r>
  </si>
  <si>
    <r>
      <t>Engineering:</t>
    </r>
    <r>
      <rPr>
        <sz val="11"/>
        <color rgb="FF1E1E1E"/>
        <rFont val="Calibri"/>
        <family val="2"/>
        <scheme val="minor"/>
      </rPr>
      <t>    Renvoie la valeur de la fonction d’erreur complémentaire comprise entre x et l’infini</t>
    </r>
  </si>
  <si>
    <r>
      <t>Information:</t>
    </r>
    <r>
      <rPr>
        <sz val="11"/>
        <color rgb="FF1E1E1E"/>
        <rFont val="Calibri"/>
        <family val="2"/>
        <scheme val="minor"/>
      </rPr>
      <t>    Renvoie un nombre correspondant à un type d’erreur</t>
    </r>
  </si>
  <si>
    <r>
      <t>Add-in and Automation:</t>
    </r>
    <r>
      <rPr>
        <sz val="11"/>
        <color rgb="FF1E1E1E"/>
        <rFont val="Calibri"/>
        <family val="2"/>
        <scheme val="minor"/>
      </rPr>
      <t>    convertit un nombre en euros, convertit un nombre en euros en une devise de la zone européenne ou convertit un nombre exprimé en une devise de la zone européenne en une autre, en utilisant l’euro comme intermédiaire (triangulation).</t>
    </r>
  </si>
  <si>
    <r>
      <t>Math and trigonometry:</t>
    </r>
    <r>
      <rPr>
        <sz val="11"/>
        <color rgb="FF1E1E1E"/>
        <rFont val="Calibri"/>
        <family val="2"/>
        <scheme val="minor"/>
      </rPr>
      <t>    Arrondit un nombre au nombre entier pair supérieur</t>
    </r>
  </si>
  <si>
    <r>
      <t>Text:</t>
    </r>
    <r>
      <rPr>
        <sz val="11"/>
        <color rgb="FF1E1E1E"/>
        <rFont val="Calibri"/>
        <family val="2"/>
        <scheme val="minor"/>
      </rPr>
      <t>    Vérifie si deux valeurs textuelles sont identiques</t>
    </r>
  </si>
  <si>
    <r>
      <t>Math and trigonometry:</t>
    </r>
    <r>
      <rPr>
        <sz val="11"/>
        <color rgb="FF1E1E1E"/>
        <rFont val="Calibri"/>
        <family val="2"/>
        <scheme val="minor"/>
      </rPr>
      <t>    Renvoie </t>
    </r>
    <r>
      <rPr>
        <i/>
        <sz val="11"/>
        <color rgb="FF1E1E1E"/>
        <rFont val="Calibri"/>
        <family val="2"/>
        <scheme val="minor"/>
      </rPr>
      <t>e</t>
    </r>
    <r>
      <rPr>
        <sz val="11"/>
        <color rgb="FF1E1E1E"/>
        <rFont val="Calibri"/>
        <family val="2"/>
        <scheme val="minor"/>
      </rPr>
      <t> élevé à la puissance d’un nombre donné</t>
    </r>
  </si>
  <si>
    <r>
      <t>Lookup and reference: </t>
    </r>
    <r>
      <rPr>
        <sz val="11"/>
        <color rgb="FF1E1E1E"/>
        <rFont val="Calibri"/>
        <family val="2"/>
        <scheme val="minor"/>
      </rPr>
      <t>   Développe ou enrichit un tableau aux dimensions de lignes et colonnes spécifiées</t>
    </r>
  </si>
  <si>
    <r>
      <t>Statistical:</t>
    </r>
    <r>
      <rPr>
        <sz val="11"/>
        <color rgb="FF1E1E1E"/>
        <rFont val="Calibri"/>
        <family val="2"/>
        <scheme val="minor"/>
      </rPr>
      <t>    Renvoie la distribution exponentielle</t>
    </r>
  </si>
  <si>
    <r>
      <t>Compatibility:</t>
    </r>
    <r>
      <rPr>
        <sz val="11"/>
        <color rgb="FF1E1E1E"/>
        <rFont val="Calibri"/>
        <family val="2"/>
        <scheme val="minor"/>
      </rPr>
      <t>    Renvoie la distribution exponentielle. Dans Excel 2007, il s’agit d’une fonction statistique.</t>
    </r>
  </si>
  <si>
    <r>
      <t>Math and trigonometry:</t>
    </r>
    <r>
      <rPr>
        <sz val="11"/>
        <color rgb="FF1E1E1E"/>
        <rFont val="Calibri"/>
        <family val="2"/>
        <scheme val="minor"/>
      </rPr>
      <t>    Renvoie la factorielle d’un nombre</t>
    </r>
  </si>
  <si>
    <r>
      <t>Math and trigonometry:</t>
    </r>
    <r>
      <rPr>
        <sz val="11"/>
        <color rgb="FF1E1E1E"/>
        <rFont val="Calibri"/>
        <family val="2"/>
        <scheme val="minor"/>
      </rPr>
      <t>    Renvoie la factorielle double d’un nombre</t>
    </r>
  </si>
  <si>
    <r>
      <t>Logical:</t>
    </r>
    <r>
      <rPr>
        <sz val="11"/>
        <color rgb="FF1E1E1E"/>
        <rFont val="Calibri"/>
        <family val="2"/>
        <scheme val="minor"/>
      </rPr>
      <t>    Renvoie la valeur logique FALSE</t>
    </r>
  </si>
  <si>
    <r>
      <t>Statistical:</t>
    </r>
    <r>
      <rPr>
        <sz val="11"/>
        <color rgb="FF1E1E1E"/>
        <rFont val="Calibri"/>
        <family val="2"/>
        <scheme val="minor"/>
      </rPr>
      <t>    Renvoie la distribution de probabilité F</t>
    </r>
  </si>
  <si>
    <r>
      <t>Compatibility:</t>
    </r>
    <r>
      <rPr>
        <sz val="11"/>
        <color rgb="FF1E1E1E"/>
        <rFont val="Calibri"/>
        <family val="2"/>
        <scheme val="minor"/>
      </rPr>
      <t>    Renvoie la distribution de probabilité F. Dans Excel 2007, il s’agit d’une fonction statistique.</t>
    </r>
  </si>
  <si>
    <r>
      <t>Lookup and reference:</t>
    </r>
    <r>
      <rPr>
        <sz val="11"/>
        <color rgb="FF1E1E1E"/>
        <rFont val="Calibri"/>
        <family val="2"/>
        <scheme val="minor"/>
      </rPr>
      <t>    Filtre une série de données en fonction de critères que vous définissez.</t>
    </r>
  </si>
  <si>
    <r>
      <t>Web:</t>
    </r>
    <r>
      <rPr>
        <sz val="11"/>
        <color rgb="FF1E1E1E"/>
        <rFont val="Calibri"/>
        <family val="2"/>
        <scheme val="minor"/>
      </rPr>
      <t>    Renvoie des données spécifiques à partir du contenu XML à l’aide du XPath spécifié. Cette fonction n’est pas disponible dans Excel pour le web.</t>
    </r>
  </si>
  <si>
    <r>
      <t>Text:</t>
    </r>
    <r>
      <rPr>
        <sz val="11"/>
        <color rgb="FF1E1E1E"/>
        <rFont val="Calibri"/>
        <family val="2"/>
        <scheme val="minor"/>
      </rPr>
      <t>    Cherche une valeur textuelle dans une autre (en respectant la casse)</t>
    </r>
  </si>
  <si>
    <r>
      <t>Statistical:</t>
    </r>
    <r>
      <rPr>
        <sz val="11"/>
        <color rgb="FF1E1E1E"/>
        <rFont val="Calibri"/>
        <family val="2"/>
        <scheme val="minor"/>
      </rPr>
      <t>    Renvoie l’inverse de la distribution de probabilité F</t>
    </r>
  </si>
  <si>
    <r>
      <t>Compatibility:</t>
    </r>
    <r>
      <rPr>
        <sz val="11"/>
        <color rgb="FF1E1E1E"/>
        <rFont val="Calibri"/>
        <family val="2"/>
        <scheme val="minor"/>
      </rPr>
      <t>    Renvoie l’inverse de la distribution de probabilité F. Dans Excel 2007, il s’agit d’une fonction statistique.</t>
    </r>
  </si>
  <si>
    <r>
      <t>Statistical:</t>
    </r>
    <r>
      <rPr>
        <sz val="11"/>
        <color rgb="FF1E1E1E"/>
        <rFont val="Calibri"/>
        <family val="2"/>
        <scheme val="minor"/>
      </rPr>
      <t>    Renvoie la transformation de Fisher</t>
    </r>
  </si>
  <si>
    <r>
      <t>Statistical:</t>
    </r>
    <r>
      <rPr>
        <sz val="11"/>
        <color rgb="FF1E1E1E"/>
        <rFont val="Calibri"/>
        <family val="2"/>
        <scheme val="minor"/>
      </rPr>
      <t>    Renvoie l’inverse de la transformation de Fisher</t>
    </r>
  </si>
  <si>
    <r>
      <t>Text:</t>
    </r>
    <r>
      <rPr>
        <sz val="11"/>
        <color rgb="FF1E1E1E"/>
        <rFont val="Calibri"/>
        <family val="2"/>
        <scheme val="minor"/>
      </rPr>
      <t>    Convertit un nombre en texte avec un nombre de décimales fixe</t>
    </r>
  </si>
  <si>
    <r>
      <t>Compatibility:</t>
    </r>
    <r>
      <rPr>
        <sz val="11"/>
        <color rgb="FF1E1E1E"/>
        <rFont val="Calibri"/>
        <family val="2"/>
        <scheme val="minor"/>
      </rPr>
      <t>    Arrondit un nombre à la valeur d’arrondi la plus proche de zéro. Dans Excel 2007 et Excel 2010, il s’agit d’une fonction mathématique et trigonométrique.</t>
    </r>
  </si>
  <si>
    <r>
      <t>Math and trigonometry:</t>
    </r>
    <r>
      <rPr>
        <sz val="11"/>
        <color rgb="FF1E1E1E"/>
        <rFont val="Calibri"/>
        <family val="2"/>
        <scheme val="minor"/>
      </rPr>
      <t>    Arrondit un nombre à l’entier ou au multiple inférieur le plus proche de l’argument de précision</t>
    </r>
  </si>
  <si>
    <r>
      <t>Statistical:</t>
    </r>
    <r>
      <rPr>
        <sz val="11"/>
        <color rgb="FF1E1E1E"/>
        <rFont val="Calibri"/>
        <family val="2"/>
        <scheme val="minor"/>
      </rPr>
      <t>    Renvoie une valeur par rapport à une tendance linéaire. Dans Excel 2016, cette fonction a été remplacée par PREVISION.LINEAIRE dans le cadre des nouvelles fonctions de prévision, mais elle reste disponible à des fins de compatibilité avec les versions antérieures.</t>
    </r>
  </si>
  <si>
    <r>
      <t>Statistical:</t>
    </r>
    <r>
      <rPr>
        <sz val="11"/>
        <color rgb="FF1E1E1E"/>
        <rFont val="Calibri"/>
        <family val="2"/>
        <scheme val="minor"/>
      </rPr>
      <t>    Renvoie une valeur future en fonction des valeurs (historiques) existantes en utilisant la version AAA de l’algorithme de lissage exponentiel</t>
    </r>
  </si>
  <si>
    <r>
      <t>Statistical:</t>
    </r>
    <r>
      <rPr>
        <sz val="11"/>
        <color rgb="FF1E1E1E"/>
        <rFont val="Calibri"/>
        <family val="2"/>
        <scheme val="minor"/>
      </rPr>
      <t>    Renvoie un intervalle de confiance pour la valeur de prévision à la date cible spécifiée</t>
    </r>
  </si>
  <si>
    <r>
      <t>Statistical:</t>
    </r>
    <r>
      <rPr>
        <sz val="11"/>
        <color rgb="FF1E1E1E"/>
        <rFont val="Calibri"/>
        <family val="2"/>
        <scheme val="minor"/>
      </rPr>
      <t>    Renvoie la longueur du motif répété qu’Excel détecte pour la série temporelle spécifiée</t>
    </r>
  </si>
  <si>
    <r>
      <t>Statistical:</t>
    </r>
    <r>
      <rPr>
        <sz val="11"/>
        <color rgb="FF1E1E1E"/>
        <rFont val="Calibri"/>
        <family val="2"/>
        <scheme val="minor"/>
      </rPr>
      <t>    Renvoie une valeur statistique suite à une prévision de série chronologique</t>
    </r>
  </si>
  <si>
    <r>
      <t>Statistical:</t>
    </r>
    <r>
      <rPr>
        <sz val="11"/>
        <color rgb="FF1E1E1E"/>
        <rFont val="Calibri"/>
        <family val="2"/>
        <scheme val="minor"/>
      </rPr>
      <t>    Renvoie une valeur future en fonction des valeurs existantes</t>
    </r>
  </si>
  <si>
    <r>
      <t>Lookup and reference:</t>
    </r>
    <r>
      <rPr>
        <sz val="11"/>
        <color rgb="FF1E1E1E"/>
        <rFont val="Calibri"/>
        <family val="2"/>
        <scheme val="minor"/>
      </rPr>
      <t>    Renvoie la formule à la référence donnée sous forme de texte.</t>
    </r>
  </si>
  <si>
    <r>
      <t>Statistical:</t>
    </r>
    <r>
      <rPr>
        <sz val="11"/>
        <color rgb="FF1E1E1E"/>
        <rFont val="Calibri"/>
        <family val="2"/>
        <scheme val="minor"/>
      </rPr>
      <t>    Calcule la fréquence d’apparition des valeurs dans une plage de valeurs, puis renvoie des nombres sous forme de matrice verticale.</t>
    </r>
  </si>
  <si>
    <r>
      <t>Statistical:</t>
    </r>
    <r>
      <rPr>
        <sz val="11"/>
        <color rgb="FF1E1E1E"/>
        <rFont val="Calibri"/>
        <family val="2"/>
        <scheme val="minor"/>
      </rPr>
      <t>    Renvoie le résultat d’un test F.</t>
    </r>
  </si>
  <si>
    <r>
      <t>Compatibility:</t>
    </r>
    <r>
      <rPr>
        <sz val="11"/>
        <color rgb="FF1E1E1E"/>
        <rFont val="Calibri"/>
        <family val="2"/>
        <scheme val="minor"/>
      </rPr>
      <t>    Renvoie le résultat d’un test F. Dans Excel 2007, il s’agit d’une fonction statistique.</t>
    </r>
  </si>
  <si>
    <r>
      <t>Financial:</t>
    </r>
    <r>
      <rPr>
        <sz val="11"/>
        <color rgb="FF1E1E1E"/>
        <rFont val="Calibri"/>
        <family val="2"/>
        <scheme val="minor"/>
      </rPr>
      <t>    Renvoie la valeur future d’un investissement</t>
    </r>
  </si>
  <si>
    <r>
      <t>Financial:</t>
    </r>
    <r>
      <rPr>
        <sz val="11"/>
        <color rgb="FF1E1E1E"/>
        <rFont val="Calibri"/>
        <family val="2"/>
        <scheme val="minor"/>
      </rPr>
      <t>    Renvoie la valeur future d’un investissement en appliquant une série de taux d’intérêt composites</t>
    </r>
  </si>
  <si>
    <r>
      <t>Statistical:</t>
    </r>
    <r>
      <rPr>
        <sz val="11"/>
        <color rgb="FF1E1E1E"/>
        <rFont val="Calibri"/>
        <family val="2"/>
        <scheme val="minor"/>
      </rPr>
      <t>    Renvoie la valeur de la fonction Gamma</t>
    </r>
  </si>
  <si>
    <r>
      <t>Statistical:</t>
    </r>
    <r>
      <rPr>
        <sz val="11"/>
        <color rgb="FF1E1E1E"/>
        <rFont val="Calibri"/>
        <family val="2"/>
        <scheme val="minor"/>
      </rPr>
      <t>    Renvoie la distribution suivant une loi Gamma</t>
    </r>
  </si>
  <si>
    <r>
      <t>Compatibility:</t>
    </r>
    <r>
      <rPr>
        <sz val="11"/>
        <color rgb="FF1E1E1E"/>
        <rFont val="Calibri"/>
        <family val="2"/>
        <scheme val="minor"/>
      </rPr>
      <t>    Renvoie la distribution suivant une loi Gamma. Dans Excel 2007, il s’agit d’une fonction statistique.</t>
    </r>
  </si>
  <si>
    <r>
      <t>Statistical:</t>
    </r>
    <r>
      <rPr>
        <sz val="11"/>
        <color rgb="FF1E1E1E"/>
        <rFont val="Calibri"/>
        <family val="2"/>
        <scheme val="minor"/>
      </rPr>
      <t>    Renvoie l’inverse de la distribution cumulée suivant une loi Gamma</t>
    </r>
  </si>
  <si>
    <r>
      <t>Compatibility:</t>
    </r>
    <r>
      <rPr>
        <sz val="11"/>
        <color rgb="FF1E1E1E"/>
        <rFont val="Calibri"/>
        <family val="2"/>
        <scheme val="minor"/>
      </rPr>
      <t>    Renvoie l’inverse de la distribution cumulée suivant une loi Gamma. Dans Excel 2007, il s’agit d’une fonction statistique.</t>
    </r>
  </si>
  <si>
    <r>
      <t>Statistical:</t>
    </r>
    <r>
      <rPr>
        <sz val="11"/>
        <color rgb="FF1E1E1E"/>
        <rFont val="Calibri"/>
        <family val="2"/>
        <scheme val="minor"/>
      </rPr>
      <t>    Renvoie le logarithme népérien de la fonction gamma, Γ(x)</t>
    </r>
  </si>
  <si>
    <r>
      <t>Statistical:</t>
    </r>
    <r>
      <rPr>
        <sz val="11"/>
        <color rgb="FF1E1E1E"/>
        <rFont val="Calibri"/>
        <family val="2"/>
        <scheme val="minor"/>
      </rPr>
      <t>    Renvoie 0,5 de moins que la distribution cumulée suivant une loi normale centrée réduite</t>
    </r>
  </si>
  <si>
    <r>
      <t>Math and trigonometry:</t>
    </r>
    <r>
      <rPr>
        <sz val="11"/>
        <color rgb="FF1E1E1E"/>
        <rFont val="Calibri"/>
        <family val="2"/>
        <scheme val="minor"/>
      </rPr>
      <t>    Renvoie le plus grand diviseur commun</t>
    </r>
  </si>
  <si>
    <r>
      <t>Statistical:</t>
    </r>
    <r>
      <rPr>
        <sz val="11"/>
        <color rgb="FF1E1E1E"/>
        <rFont val="Calibri"/>
        <family val="2"/>
        <scheme val="minor"/>
      </rPr>
      <t>    Renvoie la moyenne géométrique</t>
    </r>
  </si>
  <si>
    <r>
      <t>Engineering:</t>
    </r>
    <r>
      <rPr>
        <sz val="11"/>
        <color rgb="FF1E1E1E"/>
        <rFont val="Calibri"/>
        <family val="2"/>
        <scheme val="minor"/>
      </rPr>
      <t>    Vérifie si un nombre est supérieur à une valeur seuil</t>
    </r>
  </si>
  <si>
    <r>
      <t>Lookup and reference:</t>
    </r>
    <r>
      <rPr>
        <sz val="11"/>
        <color rgb="FF1E1E1E"/>
        <rFont val="Calibri"/>
        <family val="2"/>
        <scheme val="minor"/>
      </rPr>
      <t>    Renvoie les données stockées dans un rapport de tableau croisé dynamique.</t>
    </r>
  </si>
  <si>
    <r>
      <t>Statistical:</t>
    </r>
    <r>
      <rPr>
        <sz val="11"/>
        <color rgb="FF1E1E1E"/>
        <rFont val="Calibri"/>
        <family val="2"/>
        <scheme val="minor"/>
      </rPr>
      <t>    Calcule des valeurs par rapport à une tendance exponentielle.</t>
    </r>
  </si>
  <si>
    <r>
      <t>Statistical:</t>
    </r>
    <r>
      <rPr>
        <sz val="11"/>
        <color rgb="FF1E1E1E"/>
        <rFont val="Calibri"/>
        <family val="2"/>
        <scheme val="minor"/>
      </rPr>
      <t>    Renvoie la moyenne harmonique</t>
    </r>
  </si>
  <si>
    <r>
      <t>Engineering:</t>
    </r>
    <r>
      <rPr>
        <sz val="11"/>
        <color rgb="FF1E1E1E"/>
        <rFont val="Calibri"/>
        <family val="2"/>
        <scheme val="minor"/>
      </rPr>
      <t>    Convertit un nombre hexadécimal en nombre binaire</t>
    </r>
  </si>
  <si>
    <r>
      <t>Engineering:</t>
    </r>
    <r>
      <rPr>
        <sz val="11"/>
        <color rgb="FF1E1E1E"/>
        <rFont val="Calibri"/>
        <family val="2"/>
        <scheme val="minor"/>
      </rPr>
      <t>    Convertit un nombre hexadécimal en nombre décimal</t>
    </r>
  </si>
  <si>
    <r>
      <t>Engineering:</t>
    </r>
    <r>
      <rPr>
        <sz val="11"/>
        <color rgb="FF1E1E1E"/>
        <rFont val="Calibri"/>
        <family val="2"/>
        <scheme val="minor"/>
      </rPr>
      <t>    Convertit un nombre hexadécimal en nombre octal</t>
    </r>
  </si>
  <si>
    <r>
      <t>Lookup and reference:</t>
    </r>
    <r>
      <rPr>
        <sz val="11"/>
        <color rgb="FF1E1E1E"/>
        <rFont val="Calibri"/>
        <family val="2"/>
        <scheme val="minor"/>
      </rPr>
      <t>    Cherche dans la première ligne d’un tableau et renvoie la valeur de la cellule indiquée</t>
    </r>
  </si>
  <si>
    <r>
      <t>Date and time:</t>
    </r>
    <r>
      <rPr>
        <sz val="11"/>
        <color rgb="FF1E1E1E"/>
        <rFont val="Calibri"/>
        <family val="2"/>
        <scheme val="minor"/>
      </rPr>
      <t>    Convertit un numéro de série en heure</t>
    </r>
  </si>
  <si>
    <r>
      <t>Lookup and reference: </t>
    </r>
    <r>
      <rPr>
        <sz val="11"/>
        <color rgb="FF1E1E1E"/>
        <rFont val="Calibri"/>
        <family val="2"/>
        <scheme val="minor"/>
      </rPr>
      <t>   Ajoute des tableaux horizontalement et dans l’ordre pour renvoyer un tableau plus grand</t>
    </r>
  </si>
  <si>
    <r>
      <t>Lookup and reference:</t>
    </r>
    <r>
      <rPr>
        <sz val="11"/>
        <color rgb="FF1E1E1E"/>
        <rFont val="Calibri"/>
        <family val="2"/>
        <scheme val="minor"/>
      </rPr>
      <t>    Crée un raccourci ou un renvoi qui ouvre un document stocké sur un serveur réseau, un intranet ou Internet</t>
    </r>
  </si>
  <si>
    <r>
      <t>Statistical:</t>
    </r>
    <r>
      <rPr>
        <sz val="11"/>
        <color rgb="FF1E1E1E"/>
        <rFont val="Calibri"/>
        <family val="2"/>
        <scheme val="minor"/>
      </rPr>
      <t>    Renvoie la distribution suivant une loi hypergéométrique</t>
    </r>
  </si>
  <si>
    <r>
      <t>Compatibility:</t>
    </r>
    <r>
      <rPr>
        <sz val="11"/>
        <color rgb="FF1E1E1E"/>
        <rFont val="Calibri"/>
        <family val="2"/>
        <scheme val="minor"/>
      </rPr>
      <t>    Renvoie la distribution suivant une loi hypergéométrique. Dans Excel 2007, il s’agit d’une fonction statistique.</t>
    </r>
  </si>
  <si>
    <r>
      <t>Logical:</t>
    </r>
    <r>
      <rPr>
        <sz val="11"/>
        <color rgb="FF1E1E1E"/>
        <rFont val="Calibri"/>
        <family val="2"/>
        <scheme val="minor"/>
      </rPr>
      <t>    Indique un test logique à effectuer</t>
    </r>
  </si>
  <si>
    <r>
      <t>Logical:</t>
    </r>
    <r>
      <rPr>
        <sz val="11"/>
        <color rgb="FF1E1E1E"/>
        <rFont val="Calibri"/>
        <family val="2"/>
        <scheme val="minor"/>
      </rPr>
      <t>    Renvoie une valeur que vous spécifiez si une formule génère une erreur ; sinon, elle renvoie le résultat de la formule.</t>
    </r>
  </si>
  <si>
    <r>
      <t>Logical:</t>
    </r>
    <r>
      <rPr>
        <sz val="11"/>
        <color rgb="FF1E1E1E"/>
        <rFont val="Calibri"/>
        <family val="2"/>
        <scheme val="minor"/>
      </rPr>
      <t>    Renvoie la valeur que vous spécifiez si l’expression est résolue à #N/A ; autrement, renvoie le résultat de l’expression.</t>
    </r>
  </si>
  <si>
    <r>
      <t>Logical:</t>
    </r>
    <r>
      <rPr>
        <sz val="11"/>
        <color rgb="FF1E1E1E"/>
        <rFont val="Calibri"/>
        <family val="2"/>
        <scheme val="minor"/>
      </rPr>
      <t>    Vérifie si une ou plusieurs conditions sont remplies et renvoie une valeur correspondant à la première condition VRAI.</t>
    </r>
  </si>
  <si>
    <r>
      <t>Engineering:</t>
    </r>
    <r>
      <rPr>
        <sz val="11"/>
        <color rgb="FF1E1E1E"/>
        <rFont val="Calibri"/>
        <family val="2"/>
        <scheme val="minor"/>
      </rPr>
      <t>    Renvoie la valeur absolue (module) d’un nombre complexe</t>
    </r>
  </si>
  <si>
    <r>
      <t>Engineering:</t>
    </r>
    <r>
      <rPr>
        <sz val="11"/>
        <color rgb="FF1E1E1E"/>
        <rFont val="Calibri"/>
        <family val="2"/>
        <scheme val="minor"/>
      </rPr>
      <t>    Renvoie le coefficient imaginaire d’un nombre complexe</t>
    </r>
  </si>
  <si>
    <r>
      <t>Engineering:</t>
    </r>
    <r>
      <rPr>
        <sz val="11"/>
        <color rgb="FF1E1E1E"/>
        <rFont val="Calibri"/>
        <family val="2"/>
        <scheme val="minor"/>
      </rPr>
      <t>    Renvoie l’argument thêta, un angle exprimé en radians</t>
    </r>
  </si>
  <si>
    <r>
      <t>Engineering:</t>
    </r>
    <r>
      <rPr>
        <sz val="11"/>
        <color rgb="FF1E1E1E"/>
        <rFont val="Calibri"/>
        <family val="2"/>
        <scheme val="minor"/>
      </rPr>
      <t>    Renvoie le conjugué complexe d’un nombre complexe</t>
    </r>
  </si>
  <si>
    <r>
      <t>Engineering:</t>
    </r>
    <r>
      <rPr>
        <sz val="11"/>
        <color rgb="FF1E1E1E"/>
        <rFont val="Calibri"/>
        <family val="2"/>
        <scheme val="minor"/>
      </rPr>
      <t>    Renvoie le cosinus d’un nombre complexe</t>
    </r>
  </si>
  <si>
    <r>
      <t>Engineering:</t>
    </r>
    <r>
      <rPr>
        <sz val="11"/>
        <color rgb="FF1E1E1E"/>
        <rFont val="Calibri"/>
        <family val="2"/>
        <scheme val="minor"/>
      </rPr>
      <t>    Renvoie le cosinus hyperbolique d’un nombre complexe</t>
    </r>
  </si>
  <si>
    <r>
      <t>Engineering:</t>
    </r>
    <r>
      <rPr>
        <sz val="11"/>
        <color rgb="FF1E1E1E"/>
        <rFont val="Calibri"/>
        <family val="2"/>
        <scheme val="minor"/>
      </rPr>
      <t>    Renvoie la cotangente d’un nombre complexe</t>
    </r>
  </si>
  <si>
    <r>
      <t>Engineering:</t>
    </r>
    <r>
      <rPr>
        <sz val="11"/>
        <color rgb="FF1E1E1E"/>
        <rFont val="Calibri"/>
        <family val="2"/>
        <scheme val="minor"/>
      </rPr>
      <t>    Renvoie la cosécante d’un nombre complexe</t>
    </r>
  </si>
  <si>
    <r>
      <t>Engineering:</t>
    </r>
    <r>
      <rPr>
        <sz val="11"/>
        <color rgb="FF1E1E1E"/>
        <rFont val="Calibri"/>
        <family val="2"/>
        <scheme val="minor"/>
      </rPr>
      <t>    Renvoie la cosécante hyperbolique d’un nombre complexe</t>
    </r>
  </si>
  <si>
    <r>
      <t>Engineering:</t>
    </r>
    <r>
      <rPr>
        <sz val="11"/>
        <color rgb="FF1E1E1E"/>
        <rFont val="Calibri"/>
        <family val="2"/>
        <scheme val="minor"/>
      </rPr>
      <t>    Renvoie le quotient de deux nombres complexes</t>
    </r>
  </si>
  <si>
    <r>
      <t>Engineering:</t>
    </r>
    <r>
      <rPr>
        <sz val="11"/>
        <color rgb="FF1E1E1E"/>
        <rFont val="Calibri"/>
        <family val="2"/>
        <scheme val="minor"/>
      </rPr>
      <t>    Renvoie la fonction exponentielle d’un nombre complexe</t>
    </r>
  </si>
  <si>
    <r>
      <t>Engineering:</t>
    </r>
    <r>
      <rPr>
        <sz val="11"/>
        <color rgb="FF1E1E1E"/>
        <rFont val="Calibri"/>
        <family val="2"/>
        <scheme val="minor"/>
      </rPr>
      <t>    Renvoie le logarithme népérien d’un nombre complexe</t>
    </r>
  </si>
  <si>
    <r>
      <t>Engineering:</t>
    </r>
    <r>
      <rPr>
        <sz val="11"/>
        <color rgb="FF1E1E1E"/>
        <rFont val="Calibri"/>
        <family val="2"/>
        <scheme val="minor"/>
      </rPr>
      <t>    Calcule le logarithme d’un nombre complexe en base 10</t>
    </r>
  </si>
  <si>
    <r>
      <t>Engineering:</t>
    </r>
    <r>
      <rPr>
        <sz val="11"/>
        <color rgb="FF1E1E1E"/>
        <rFont val="Calibri"/>
        <family val="2"/>
        <scheme val="minor"/>
      </rPr>
      <t>    Calcule le logarithme d’un nombre complexe en base 2</t>
    </r>
  </si>
  <si>
    <r>
      <t>Engineering:</t>
    </r>
    <r>
      <rPr>
        <sz val="11"/>
        <color rgb="FF1E1E1E"/>
        <rFont val="Calibri"/>
        <family val="2"/>
        <scheme val="minor"/>
      </rPr>
      <t>    Renvoie un nombre complexe élevé à une puissance entière</t>
    </r>
  </si>
  <si>
    <r>
      <t>Engineering:</t>
    </r>
    <r>
      <rPr>
        <sz val="11"/>
        <color rgb="FF1E1E1E"/>
        <rFont val="Calibri"/>
        <family val="2"/>
        <scheme val="minor"/>
      </rPr>
      <t>    renvoie le produit de plusieurs nombres complexes.</t>
    </r>
  </si>
  <si>
    <r>
      <t>Engineering:</t>
    </r>
    <r>
      <rPr>
        <sz val="11"/>
        <color rgb="FF1E1E1E"/>
        <rFont val="Calibri"/>
        <family val="2"/>
        <scheme val="minor"/>
      </rPr>
      <t>    Renvoie le coefficient réel d’un nombre complexe</t>
    </r>
  </si>
  <si>
    <r>
      <t>Engineering:</t>
    </r>
    <r>
      <rPr>
        <sz val="11"/>
        <color rgb="FF1E1E1E"/>
        <rFont val="Calibri"/>
        <family val="2"/>
        <scheme val="minor"/>
      </rPr>
      <t>    Renvoie la sécante d’un nombre complexe</t>
    </r>
  </si>
  <si>
    <r>
      <t>Engineering:</t>
    </r>
    <r>
      <rPr>
        <sz val="11"/>
        <color rgb="FF1E1E1E"/>
        <rFont val="Calibri"/>
        <family val="2"/>
        <scheme val="minor"/>
      </rPr>
      <t>    Renvoie la sécante hyperbolique d’un nombre complexe</t>
    </r>
  </si>
  <si>
    <r>
      <t>Engineering:</t>
    </r>
    <r>
      <rPr>
        <sz val="11"/>
        <color rgb="FF1E1E1E"/>
        <rFont val="Calibri"/>
        <family val="2"/>
        <scheme val="minor"/>
      </rPr>
      <t>    Renvoie le sinus d’un nombre complexe</t>
    </r>
  </si>
  <si>
    <r>
      <t>Engineering:</t>
    </r>
    <r>
      <rPr>
        <sz val="11"/>
        <color rgb="FF1E1E1E"/>
        <rFont val="Calibri"/>
        <family val="2"/>
        <scheme val="minor"/>
      </rPr>
      <t>    Renvoie le sinus hyperbolique d’un nombre complexe</t>
    </r>
  </si>
  <si>
    <r>
      <t>Engineering:</t>
    </r>
    <r>
      <rPr>
        <sz val="11"/>
        <color rgb="FF1E1E1E"/>
        <rFont val="Calibri"/>
        <family val="2"/>
        <scheme val="minor"/>
      </rPr>
      <t>    Renvoie la racine carrée d’un nombre complexe</t>
    </r>
  </si>
  <si>
    <r>
      <t>Engineering:</t>
    </r>
    <r>
      <rPr>
        <sz val="11"/>
        <color rgb="FF1E1E1E"/>
        <rFont val="Calibri"/>
        <family val="2"/>
        <scheme val="minor"/>
      </rPr>
      <t>    Renvoie la différence entre deux nombres complexes</t>
    </r>
  </si>
  <si>
    <r>
      <t>Engineering:</t>
    </r>
    <r>
      <rPr>
        <sz val="11"/>
        <color rgb="FF1E1E1E"/>
        <rFont val="Calibri"/>
        <family val="2"/>
        <scheme val="minor"/>
      </rPr>
      <t>    Renvoie la somme de plusieurs nombres complexes</t>
    </r>
  </si>
  <si>
    <r>
      <t>Engineering:</t>
    </r>
    <r>
      <rPr>
        <sz val="11"/>
        <color rgb="FF1E1E1E"/>
        <rFont val="Calibri"/>
        <family val="2"/>
        <scheme val="minor"/>
      </rPr>
      <t>    Renvoie la tangente d’un nombre complexe</t>
    </r>
  </si>
  <si>
    <r>
      <t>Lookup and reference:</t>
    </r>
    <r>
      <rPr>
        <sz val="11"/>
        <color rgb="FF1E1E1E"/>
        <rFont val="Calibri"/>
        <family val="2"/>
        <scheme val="minor"/>
      </rPr>
      <t>    Utilise un index pour choisir une valeur provenant d’une référence ou d’une matrice.</t>
    </r>
  </si>
  <si>
    <r>
      <t>Lookup and reference:</t>
    </r>
    <r>
      <rPr>
        <sz val="11"/>
        <color rgb="FF1E1E1E"/>
        <rFont val="Calibri"/>
        <family val="2"/>
        <scheme val="minor"/>
      </rPr>
      <t>    Renvoie une référence indiquée par une valeur de texte.</t>
    </r>
  </si>
  <si>
    <r>
      <t>Information:</t>
    </r>
    <r>
      <rPr>
        <sz val="11"/>
        <color rgb="FF1E1E1E"/>
        <rFont val="Calibri"/>
        <family val="2"/>
        <scheme val="minor"/>
      </rPr>
      <t>    Renvoie des informations sur l’environnement d’exploitation actuel. Cette fonction n’est pas disponible dans Excel pour le web.</t>
    </r>
  </si>
  <si>
    <r>
      <t>Math and trigonometry:</t>
    </r>
    <r>
      <rPr>
        <sz val="11"/>
        <color rgb="FF1E1E1E"/>
        <rFont val="Calibri"/>
        <family val="2"/>
        <scheme val="minor"/>
      </rPr>
      <t>    Arrondit un nombre à l’entier inférieur le plus proche</t>
    </r>
  </si>
  <si>
    <r>
      <t>Statistical:</t>
    </r>
    <r>
      <rPr>
        <sz val="11"/>
        <color rgb="FF1E1E1E"/>
        <rFont val="Calibri"/>
        <family val="2"/>
        <scheme val="minor"/>
      </rPr>
      <t>    Renvoie l’ordonnée à l’origine d’une droite de régression linéaire.</t>
    </r>
  </si>
  <si>
    <r>
      <t>Financial:</t>
    </r>
    <r>
      <rPr>
        <sz val="11"/>
        <color rgb="FF1E1E1E"/>
        <rFont val="Calibri"/>
        <family val="2"/>
        <scheme val="minor"/>
      </rPr>
      <t>    Renvoie le taux d’intérêt pour un titre totalement investi</t>
    </r>
  </si>
  <si>
    <r>
      <t>Financial:</t>
    </r>
    <r>
      <rPr>
        <sz val="11"/>
        <color rgb="FF1E1E1E"/>
        <rFont val="Calibri"/>
        <family val="2"/>
        <scheme val="minor"/>
      </rPr>
      <t>    Renvoie le montant des intérêts d’un investissement pour une période donnée</t>
    </r>
  </si>
  <si>
    <r>
      <t>Financial:</t>
    </r>
    <r>
      <rPr>
        <sz val="11"/>
        <color rgb="FF1E1E1E"/>
        <rFont val="Calibri"/>
        <family val="2"/>
        <scheme val="minor"/>
      </rPr>
      <t>    Renvoie le taux de rendement interne pour une série de mouvements de trésorerie</t>
    </r>
  </si>
  <si>
    <r>
      <t>Information:</t>
    </r>
    <r>
      <rPr>
        <sz val="11"/>
        <color rgb="FF1E1E1E"/>
        <rFont val="Calibri"/>
        <family val="2"/>
        <scheme val="minor"/>
      </rPr>
      <t>    Renvoie VRAI si l’argument valeur est vide.</t>
    </r>
  </si>
  <si>
    <r>
      <t>Information:</t>
    </r>
    <r>
      <rPr>
        <sz val="11"/>
        <color rgb="FF1E1E1E"/>
        <rFont val="Calibri"/>
        <family val="2"/>
        <scheme val="minor"/>
      </rPr>
      <t>    Renvoie TRUE si la valeur est une valeur d’erreur, sauf #N/A</t>
    </r>
  </si>
  <si>
    <r>
      <t>Information:</t>
    </r>
    <r>
      <rPr>
        <sz val="11"/>
        <color rgb="FF1E1E1E"/>
        <rFont val="Calibri"/>
        <family val="2"/>
        <scheme val="minor"/>
      </rPr>
      <t>    Renvoie TRUE si la valeur est une valeur d’erreur</t>
    </r>
  </si>
  <si>
    <r>
      <t>Information:</t>
    </r>
    <r>
      <rPr>
        <sz val="11"/>
        <color rgb="FF1E1E1E"/>
        <rFont val="Calibri"/>
        <family val="2"/>
        <scheme val="minor"/>
      </rPr>
      <t>    Renvoie TRUE si le nombre est pair</t>
    </r>
  </si>
  <si>
    <r>
      <t>Information:</t>
    </r>
    <r>
      <rPr>
        <sz val="11"/>
        <color rgb="FF1E1E1E"/>
        <rFont val="Calibri"/>
        <family val="2"/>
        <scheme val="minor"/>
      </rPr>
      <t>    Renvoie TRUE s’il existe une référence à une cellule qui contient une formule</t>
    </r>
  </si>
  <si>
    <r>
      <t>Information:</t>
    </r>
    <r>
      <rPr>
        <sz val="11"/>
        <color rgb="FF1E1E1E"/>
        <rFont val="Calibri"/>
        <family val="2"/>
        <scheme val="minor"/>
      </rPr>
      <t>    Renvoie TRUE si la valeur est une valeur logique</t>
    </r>
  </si>
  <si>
    <r>
      <t>Information:</t>
    </r>
    <r>
      <rPr>
        <sz val="11"/>
        <color rgb="FF1E1E1E"/>
        <rFont val="Calibri"/>
        <family val="2"/>
        <scheme val="minor"/>
      </rPr>
      <t>    Renvoie TRUE si la valeur est la valeur d’erreur #N/A</t>
    </r>
  </si>
  <si>
    <r>
      <t>Information:</t>
    </r>
    <r>
      <rPr>
        <sz val="11"/>
        <color rgb="FF1E1E1E"/>
        <rFont val="Calibri"/>
        <family val="2"/>
        <scheme val="minor"/>
      </rPr>
      <t>    Renvoie TRUE si la valeur n’est pas textuelle</t>
    </r>
  </si>
  <si>
    <r>
      <t>Information:</t>
    </r>
    <r>
      <rPr>
        <sz val="11"/>
        <color rgb="FF1E1E1E"/>
        <rFont val="Calibri"/>
        <family val="2"/>
        <scheme val="minor"/>
      </rPr>
      <t>    Renvoie TRUE si la valeur est un nombre</t>
    </r>
  </si>
  <si>
    <r>
      <t>Information:</t>
    </r>
    <r>
      <rPr>
        <sz val="11"/>
        <color rgb="FF1E1E1E"/>
        <rFont val="Calibri"/>
        <family val="2"/>
        <scheme val="minor"/>
      </rPr>
      <t>    Renvoie TRUE si le nombre est impair</t>
    </r>
  </si>
  <si>
    <r>
      <t>Information: </t>
    </r>
    <r>
      <rPr>
        <sz val="11"/>
        <color rgb="FF1E1E1E"/>
        <rFont val="Calibri"/>
        <family val="2"/>
        <scheme val="minor"/>
      </rPr>
      <t>   Vérifie sur la value dans un LAMBDA est manquante et renvoie TRUE ou FALSE</t>
    </r>
  </si>
  <si>
    <r>
      <t>Information:</t>
    </r>
    <r>
      <rPr>
        <sz val="11"/>
        <color rgb="FF1E1E1E"/>
        <rFont val="Calibri"/>
        <family val="2"/>
        <scheme val="minor"/>
      </rPr>
      <t>    Renvoie TRUE si la valeur est une référence</t>
    </r>
  </si>
  <si>
    <r>
      <t>Information:</t>
    </r>
    <r>
      <rPr>
        <sz val="11"/>
        <color rgb="FF1E1E1E"/>
        <rFont val="Calibri"/>
        <family val="2"/>
        <scheme val="minor"/>
      </rPr>
      <t>    Renvoie TRUE si la valeur est textuelle</t>
    </r>
  </si>
  <si>
    <r>
      <t>Math and trigonometry:</t>
    </r>
    <r>
      <rPr>
        <sz val="11"/>
        <color rgb="FF1E1E1E"/>
        <rFont val="Calibri"/>
        <family val="2"/>
        <scheme val="minor"/>
      </rPr>
      <t>    Renvoie un nombre arrondi à l’entier ou au multiple supérieur le plus proche de l’argument de précision</t>
    </r>
  </si>
  <si>
    <r>
      <t>Date and time:</t>
    </r>
    <r>
      <rPr>
        <sz val="11"/>
        <color rgb="FF1E1E1E"/>
        <rFont val="Calibri"/>
        <family val="2"/>
        <scheme val="minor"/>
      </rPr>
      <t>    Renvoie le numéro de la semaine ISO de l’année pour une date donnée</t>
    </r>
  </si>
  <si>
    <r>
      <t>Financial:</t>
    </r>
    <r>
      <rPr>
        <sz val="11"/>
        <color rgb="FF1E1E1E"/>
        <rFont val="Calibri"/>
        <family val="2"/>
        <scheme val="minor"/>
      </rPr>
      <t>    Calcule le montant des intérêts payés au cours d’une période spécifique d’un investissement</t>
    </r>
  </si>
  <si>
    <r>
      <t>Text: </t>
    </r>
    <r>
      <rPr>
        <sz val="11"/>
        <color rgb="FF1E1E1E"/>
        <rFont val="Calibri"/>
        <family val="2"/>
        <scheme val="minor"/>
      </rPr>
      <t>   change les caractères à demi-chasse (codés sur un octet) à l’intérieur d’une chaîne de caractères en caractères à pleine chasse (codés sur deux octets).</t>
    </r>
  </si>
  <si>
    <r>
      <t>Statistical:</t>
    </r>
    <r>
      <rPr>
        <sz val="11"/>
        <color rgb="FF1E1E1E"/>
        <rFont val="Calibri"/>
        <family val="2"/>
        <scheme val="minor"/>
      </rPr>
      <t>    Renvoie le kurtosis d’un jeu de données</t>
    </r>
  </si>
  <si>
    <r>
      <t>Logical: </t>
    </r>
    <r>
      <rPr>
        <sz val="11"/>
        <color rgb="FF1E1E1E"/>
        <rFont val="Calibri"/>
        <family val="2"/>
        <scheme val="minor"/>
      </rPr>
      <t>   Créer des fonctions personnalisées et réutilisables et leur donner un nom convivial</t>
    </r>
  </si>
  <si>
    <r>
      <t>Statistical:</t>
    </r>
    <r>
      <rPr>
        <sz val="11"/>
        <color rgb="FF1E1E1E"/>
        <rFont val="Calibri"/>
        <family val="2"/>
        <scheme val="minor"/>
      </rPr>
      <t>    Renvoie la k-ième plus grande valeur d’un jeu de données</t>
    </r>
  </si>
  <si>
    <r>
      <t>Math and trigonometry:</t>
    </r>
    <r>
      <rPr>
        <sz val="11"/>
        <color rgb="FF1E1E1E"/>
        <rFont val="Calibri"/>
        <family val="2"/>
        <scheme val="minor"/>
      </rPr>
      <t>    Renvoie le plus petit dénominateur commun</t>
    </r>
  </si>
  <si>
    <r>
      <t>Text:</t>
    </r>
    <r>
      <rPr>
        <sz val="11"/>
        <color rgb="FF1E1E1E"/>
        <rFont val="Calibri"/>
        <family val="2"/>
        <scheme val="minor"/>
      </rPr>
      <t>    Renvoie les caractères les plus à gauche d’une valeur textuelle</t>
    </r>
  </si>
  <si>
    <r>
      <t>Text:</t>
    </r>
    <r>
      <rPr>
        <sz val="11"/>
        <color rgb="FF1E1E1E"/>
        <rFont val="Calibri"/>
        <family val="2"/>
        <scheme val="minor"/>
      </rPr>
      <t>    Renvoie le nombre de caractères dans une chaîne de texte</t>
    </r>
  </si>
  <si>
    <r>
      <t>Logical: </t>
    </r>
    <r>
      <rPr>
        <sz val="11"/>
        <color rgb="FF1E1E1E"/>
        <rFont val="Calibri"/>
        <family val="2"/>
        <scheme val="minor"/>
      </rPr>
      <t>   Affecte un nom aux résultats de calculs</t>
    </r>
  </si>
  <si>
    <r>
      <t>Statistical:</t>
    </r>
    <r>
      <rPr>
        <sz val="11"/>
        <color rgb="FF1E1E1E"/>
        <rFont val="Calibri"/>
        <family val="2"/>
        <scheme val="minor"/>
      </rPr>
      <t>    Renvoie les paramètres d’une tendance linéaire.</t>
    </r>
  </si>
  <si>
    <r>
      <t>Math and trigonometry:</t>
    </r>
    <r>
      <rPr>
        <sz val="11"/>
        <color rgb="FF1E1E1E"/>
        <rFont val="Calibri"/>
        <family val="2"/>
        <scheme val="minor"/>
      </rPr>
      <t>    Renvoie le logarithme népérien d’un nombre</t>
    </r>
  </si>
  <si>
    <r>
      <t>Math and trigonometry:</t>
    </r>
    <r>
      <rPr>
        <sz val="11"/>
        <color rgb="FF1E1E1E"/>
        <rFont val="Calibri"/>
        <family val="2"/>
        <scheme val="minor"/>
      </rPr>
      <t>    Renvoie le logarithme d’un nombre selon la base spécifiée</t>
    </r>
  </si>
  <si>
    <r>
      <t>Math and trigonometry:</t>
    </r>
    <r>
      <rPr>
        <sz val="11"/>
        <color rgb="FF1E1E1E"/>
        <rFont val="Calibri"/>
        <family val="2"/>
        <scheme val="minor"/>
      </rPr>
      <t>    Renvoie le logarithme d’un nombre en base 10</t>
    </r>
  </si>
  <si>
    <r>
      <t>Statistical:</t>
    </r>
    <r>
      <rPr>
        <sz val="11"/>
        <color rgb="FF1E1E1E"/>
        <rFont val="Calibri"/>
        <family val="2"/>
        <scheme val="minor"/>
      </rPr>
      <t>    Renvoie les paramètres d’une tendance exponentielle.</t>
    </r>
  </si>
  <si>
    <r>
      <t>Compatibility:</t>
    </r>
    <r>
      <rPr>
        <sz val="11"/>
        <color rgb="FF1E1E1E"/>
        <rFont val="Calibri"/>
        <family val="2"/>
        <scheme val="minor"/>
      </rPr>
      <t>    Renvoie l’inverse de la distribution cumulée suivant une loi lognormale</t>
    </r>
  </si>
  <si>
    <r>
      <t>Statistical:</t>
    </r>
    <r>
      <rPr>
        <sz val="11"/>
        <color rgb="FF1E1E1E"/>
        <rFont val="Calibri"/>
        <family val="2"/>
        <scheme val="minor"/>
      </rPr>
      <t>    Renvoie la distribution suivant une loi lognormale cumulée</t>
    </r>
  </si>
  <si>
    <r>
      <t>Compatibility:</t>
    </r>
    <r>
      <rPr>
        <sz val="11"/>
        <color rgb="FF1E1E1E"/>
        <rFont val="Calibri"/>
        <family val="2"/>
        <scheme val="minor"/>
      </rPr>
      <t>    Renvoie la distribution suivant une loi lognormale cumulée</t>
    </r>
  </si>
  <si>
    <r>
      <t>Statistical:</t>
    </r>
    <r>
      <rPr>
        <sz val="11"/>
        <color rgb="FF1E1E1E"/>
        <rFont val="Calibri"/>
        <family val="2"/>
        <scheme val="minor"/>
      </rPr>
      <t>    Renvoie l’inverse de la distribution cumulée suivant une loi lognormale</t>
    </r>
  </si>
  <si>
    <r>
      <t>Lookup and reference:</t>
    </r>
    <r>
      <rPr>
        <sz val="11"/>
        <color rgb="FF1E1E1E"/>
        <rFont val="Calibri"/>
        <family val="2"/>
        <scheme val="minor"/>
      </rPr>
      <t>    Cherche des valeurs dans un vecteur ou un tableau</t>
    </r>
  </si>
  <si>
    <r>
      <t>Text:</t>
    </r>
    <r>
      <rPr>
        <sz val="11"/>
        <color rgb="FF1E1E1E"/>
        <rFont val="Calibri"/>
        <family val="2"/>
        <scheme val="minor"/>
      </rPr>
      <t>    Convertit le texte en minuscules</t>
    </r>
  </si>
  <si>
    <r>
      <t>Logical: </t>
    </r>
    <r>
      <rPr>
        <sz val="11"/>
        <color rgb="FF1E1E1E"/>
        <rFont val="Calibri"/>
        <family val="2"/>
        <scheme val="minor"/>
      </rPr>
      <t>   Renvoie un tableau calculé d’une taille de colonne et de ligne spécifiée en appliquant un LAMBDA</t>
    </r>
  </si>
  <si>
    <r>
      <t>Lookup and reference:</t>
    </r>
    <r>
      <rPr>
        <sz val="11"/>
        <color rgb="FF1E1E1E"/>
        <rFont val="Calibri"/>
        <family val="2"/>
        <scheme val="minor"/>
      </rPr>
      <t>    Cherche des valeurs dans une référence ou un tableau</t>
    </r>
  </si>
  <si>
    <r>
      <t>Statistical:</t>
    </r>
    <r>
      <rPr>
        <sz val="11"/>
        <color rgb="FF1E1E1E"/>
        <rFont val="Calibri"/>
        <family val="2"/>
        <scheme val="minor"/>
      </rPr>
      <t>    Renvoie la valeur maximale contenue dans une liste d’arguments</t>
    </r>
  </si>
  <si>
    <r>
      <t>Statistical:</t>
    </r>
    <r>
      <rPr>
        <sz val="11"/>
        <color rgb="FF1E1E1E"/>
        <rFont val="Calibri"/>
        <family val="2"/>
        <scheme val="minor"/>
      </rPr>
      <t>    Renvoie la valeur maximale contenue dans une liste d’arguments, y compris les nombres, le texte et les valeurs logiques</t>
    </r>
  </si>
  <si>
    <r>
      <t>Statistical:</t>
    </r>
    <r>
      <rPr>
        <sz val="11"/>
        <color rgb="FF1E1E1E"/>
        <rFont val="Calibri"/>
        <family val="2"/>
        <scheme val="minor"/>
      </rPr>
      <t>    Renvoie la valeur maximale parmi les cellules spécifiées par un ensemble de conditions ou critères.</t>
    </r>
  </si>
  <si>
    <r>
      <t>Math and trigonometry:</t>
    </r>
    <r>
      <rPr>
        <sz val="11"/>
        <color rgb="FF1E1E1E"/>
        <rFont val="Calibri"/>
        <family val="2"/>
        <scheme val="minor"/>
      </rPr>
      <t>    Renvoie le déterminant d’une matrice.</t>
    </r>
  </si>
  <si>
    <r>
      <t>Financial:</t>
    </r>
    <r>
      <rPr>
        <sz val="11"/>
        <color rgb="FF1E1E1E"/>
        <rFont val="Calibri"/>
        <family val="2"/>
        <scheme val="minor"/>
      </rPr>
      <t>    Renvoie la durée modifiée de Macauley pour un titre avec une valeur estimée à 100 dollars</t>
    </r>
  </si>
  <si>
    <r>
      <t>Statistical:</t>
    </r>
    <r>
      <rPr>
        <sz val="11"/>
        <color rgb="FF1E1E1E"/>
        <rFont val="Calibri"/>
        <family val="2"/>
        <scheme val="minor"/>
      </rPr>
      <t>    Renvoie la valeur médiane des nombres donnés</t>
    </r>
  </si>
  <si>
    <r>
      <t>Text:</t>
    </r>
    <r>
      <rPr>
        <sz val="11"/>
        <color rgb="FF1E1E1E"/>
        <rFont val="Calibri"/>
        <family val="2"/>
        <scheme val="minor"/>
      </rPr>
      <t>    Renvoie un nombre déterminé de caractères d’une chaîne de texte en commençant à la position indiquée</t>
    </r>
  </si>
  <si>
    <r>
      <t>Statistical:</t>
    </r>
    <r>
      <rPr>
        <sz val="11"/>
        <color rgb="FF1E1E1E"/>
        <rFont val="Calibri"/>
        <family val="2"/>
        <scheme val="minor"/>
      </rPr>
      <t>    Renvoie la valeur minimale contenue dans une liste d’arguments</t>
    </r>
  </si>
  <si>
    <r>
      <t>Statistical:</t>
    </r>
    <r>
      <rPr>
        <sz val="11"/>
        <color rgb="FF1E1E1E"/>
        <rFont val="Calibri"/>
        <family val="2"/>
        <scheme val="minor"/>
      </rPr>
      <t>    Renvoie la valeur minimale parmi les cellules spécifiées par un ensemble de conditions ou critères.</t>
    </r>
  </si>
  <si>
    <r>
      <t>Statistical:</t>
    </r>
    <r>
      <rPr>
        <sz val="11"/>
        <color rgb="FF1E1E1E"/>
        <rFont val="Calibri"/>
        <family val="2"/>
        <scheme val="minor"/>
      </rPr>
      <t>    Renvoie la plus petite valeur contenue dans une liste d’arguments, y compris les nombres, le texte et les valeurs logiques</t>
    </r>
  </si>
  <si>
    <r>
      <t>Date and time:</t>
    </r>
    <r>
      <rPr>
        <sz val="11"/>
        <color rgb="FF1E1E1E"/>
        <rFont val="Calibri"/>
        <family val="2"/>
        <scheme val="minor"/>
      </rPr>
      <t>    Convertit un numéro de série en minute</t>
    </r>
  </si>
  <si>
    <r>
      <t>Math and trigonometry:</t>
    </r>
    <r>
      <rPr>
        <sz val="11"/>
        <color rgb="FF1E1E1E"/>
        <rFont val="Calibri"/>
        <family val="2"/>
        <scheme val="minor"/>
      </rPr>
      <t>    Renvoie la matrice inverse d’une matrice.</t>
    </r>
  </si>
  <si>
    <r>
      <t>Financial:</t>
    </r>
    <r>
      <rPr>
        <sz val="11"/>
        <color rgb="FF1E1E1E"/>
        <rFont val="Calibri"/>
        <family val="2"/>
        <scheme val="minor"/>
      </rPr>
      <t>    Renvoie le taux de rendement interne lorsque des mouvements de trésorerie positifs et négatifs sont financés à des taux différents</t>
    </r>
  </si>
  <si>
    <r>
      <t>Math and trigonometry:</t>
    </r>
    <r>
      <rPr>
        <sz val="11"/>
        <color rgb="FF1E1E1E"/>
        <rFont val="Calibri"/>
        <family val="2"/>
        <scheme val="minor"/>
      </rPr>
      <t>    Renvoie le produit de deux matrices.</t>
    </r>
  </si>
  <si>
    <r>
      <t>Math and trigonometry:</t>
    </r>
    <r>
      <rPr>
        <sz val="11"/>
        <color rgb="FF1E1E1E"/>
        <rFont val="Calibri"/>
        <family val="2"/>
        <scheme val="minor"/>
      </rPr>
      <t>    Renvoie le reste d’une division</t>
    </r>
  </si>
  <si>
    <r>
      <t>Compatibility:</t>
    </r>
    <r>
      <rPr>
        <sz val="11"/>
        <color rgb="FF1E1E1E"/>
        <rFont val="Calibri"/>
        <family val="2"/>
        <scheme val="minor"/>
      </rPr>
      <t>    Renvoie la valeur la plus courante d’une série de données. Dans Excel 2007, il s’agit d’une fonction statistique.</t>
    </r>
  </si>
  <si>
    <r>
      <t>Statistical:</t>
    </r>
    <r>
      <rPr>
        <sz val="11"/>
        <color rgb="FF1E1E1E"/>
        <rFont val="Calibri"/>
        <family val="2"/>
        <scheme val="minor"/>
      </rPr>
      <t>    Renvoie une matrice verticale des valeurs les plus fréquentes ou répétitives dans une matrice ou une plage de données.</t>
    </r>
  </si>
  <si>
    <r>
      <t>Statistical:</t>
    </r>
    <r>
      <rPr>
        <sz val="11"/>
        <color rgb="FF1E1E1E"/>
        <rFont val="Calibri"/>
        <family val="2"/>
        <scheme val="minor"/>
      </rPr>
      <t>    Renvoie la valeur la plus courante d’une série de données.</t>
    </r>
  </si>
  <si>
    <r>
      <t>Date and time:</t>
    </r>
    <r>
      <rPr>
        <sz val="11"/>
        <color rgb="FF1E1E1E"/>
        <rFont val="Calibri"/>
        <family val="2"/>
        <scheme val="minor"/>
      </rPr>
      <t>    Convertit un numéro de série en mois</t>
    </r>
  </si>
  <si>
    <r>
      <t>Math and trigonometry:</t>
    </r>
    <r>
      <rPr>
        <sz val="11"/>
        <color rgb="FF1E1E1E"/>
        <rFont val="Calibri"/>
        <family val="2"/>
        <scheme val="minor"/>
      </rPr>
      <t>    Renvoie un nombre arrondi au dénominateur souhaité</t>
    </r>
  </si>
  <si>
    <r>
      <t>Math and trigonometry:</t>
    </r>
    <r>
      <rPr>
        <sz val="11"/>
        <color rgb="FF1E1E1E"/>
        <rFont val="Calibri"/>
        <family val="2"/>
        <scheme val="minor"/>
      </rPr>
      <t>    Calcule la multinomiale d’un ensemble de nombres</t>
    </r>
  </si>
  <si>
    <r>
      <t>Math and trigonometry:</t>
    </r>
    <r>
      <rPr>
        <sz val="11"/>
        <color rgb="FF1E1E1E"/>
        <rFont val="Calibri"/>
        <family val="2"/>
        <scheme val="minor"/>
      </rPr>
      <t>    Renvoie la matrice unitaire ou la dimension spécifiée.</t>
    </r>
  </si>
  <si>
    <r>
      <t>Information:</t>
    </r>
    <r>
      <rPr>
        <sz val="11"/>
        <color rgb="FF1E1E1E"/>
        <rFont val="Calibri"/>
        <family val="2"/>
        <scheme val="minor"/>
      </rPr>
      <t>    Renvoie une valeur convertie en nombre</t>
    </r>
  </si>
  <si>
    <r>
      <t>Information:</t>
    </r>
    <r>
      <rPr>
        <sz val="11"/>
        <color rgb="FF1E1E1E"/>
        <rFont val="Calibri"/>
        <family val="2"/>
        <scheme val="minor"/>
      </rPr>
      <t>    Renvoie la valeur d’erreur #N/A</t>
    </r>
  </si>
  <si>
    <r>
      <t>Statistical:</t>
    </r>
    <r>
      <rPr>
        <sz val="11"/>
        <color rgb="FF1E1E1E"/>
        <rFont val="Calibri"/>
        <family val="2"/>
        <scheme val="minor"/>
      </rPr>
      <t>    Renvoie la distribution négative binomiale</t>
    </r>
  </si>
  <si>
    <r>
      <t>Compatibility:</t>
    </r>
    <r>
      <rPr>
        <sz val="11"/>
        <color rgb="FF1E1E1E"/>
        <rFont val="Calibri"/>
        <family val="2"/>
        <scheme val="minor"/>
      </rPr>
      <t>    Renvoie la distribution négative binomiale. Dans Excel 2007, il s’agit d’une fonction statistique.</t>
    </r>
  </si>
  <si>
    <r>
      <t>Date and time:</t>
    </r>
    <r>
      <rPr>
        <sz val="11"/>
        <color rgb="FF1E1E1E"/>
        <rFont val="Calibri"/>
        <family val="2"/>
        <scheme val="minor"/>
      </rPr>
      <t>    Renvoie le nombre de jours ouvrés entiers entre deux dates</t>
    </r>
  </si>
  <si>
    <r>
      <t>Date and time:</t>
    </r>
    <r>
      <rPr>
        <sz val="11"/>
        <color rgb="FF1E1E1E"/>
        <rFont val="Calibri"/>
        <family val="2"/>
        <scheme val="minor"/>
      </rPr>
      <t>    Renvoie le nombre de jours ouvrés entiers compris entre deux dates à l’aide de paramètres indiquant le nombre de jours compris dans un week-end</t>
    </r>
  </si>
  <si>
    <r>
      <t>Financial:</t>
    </r>
    <r>
      <rPr>
        <sz val="11"/>
        <color rgb="FF1E1E1E"/>
        <rFont val="Calibri"/>
        <family val="2"/>
        <scheme val="minor"/>
      </rPr>
      <t>    Renvoie le taux d’intérêt nominal annuel</t>
    </r>
  </si>
  <si>
    <r>
      <t>Statistical:</t>
    </r>
    <r>
      <rPr>
        <sz val="11"/>
        <color rgb="FF1E1E1E"/>
        <rFont val="Calibri"/>
        <family val="2"/>
        <scheme val="minor"/>
      </rPr>
      <t>    Renvoie la distribution cumulée suivant une loi normale</t>
    </r>
  </si>
  <si>
    <r>
      <t>Compatibility:</t>
    </r>
    <r>
      <rPr>
        <sz val="11"/>
        <color rgb="FF1E1E1E"/>
        <rFont val="Calibri"/>
        <family val="2"/>
        <scheme val="minor"/>
      </rPr>
      <t>    Renvoie la distribution cumulée suivant une loi normale. Dans Excel 2007, il s’agit d’une fonction statistique.</t>
    </r>
  </si>
  <si>
    <r>
      <t>Statistical:</t>
    </r>
    <r>
      <rPr>
        <sz val="11"/>
        <color rgb="FF1E1E1E"/>
        <rFont val="Calibri"/>
        <family val="2"/>
        <scheme val="minor"/>
      </rPr>
      <t>    Renvoie l’inverse de la distribution cumulée suivant une loi normale</t>
    </r>
  </si>
  <si>
    <r>
      <t>Compatibility:</t>
    </r>
    <r>
      <rPr>
        <sz val="11"/>
        <color rgb="FF1E1E1E"/>
        <rFont val="Calibri"/>
        <family val="2"/>
        <scheme val="minor"/>
      </rPr>
      <t>    Renvoie l’inverse de la distribution cumulée suivant une loi normale. Remarque : Dans Excel 2007, il s’agit d’une fonction statistique.</t>
    </r>
  </si>
  <si>
    <r>
      <t>Statistical:</t>
    </r>
    <r>
      <rPr>
        <sz val="11"/>
        <color rgb="FF1E1E1E"/>
        <rFont val="Calibri"/>
        <family val="2"/>
        <scheme val="minor"/>
      </rPr>
      <t>    Renvoie la distribution cumulée suivant une loi normale centrée réduite</t>
    </r>
  </si>
  <si>
    <r>
      <t>Compatibility:</t>
    </r>
    <r>
      <rPr>
        <sz val="11"/>
        <color rgb="FF1E1E1E"/>
        <rFont val="Calibri"/>
        <family val="2"/>
        <scheme val="minor"/>
      </rPr>
      <t>    Renvoie la distribution cumulée suivant une loi normale centrée réduite. Dans Excel 2007, il s’agit d’une fonction statistique.</t>
    </r>
  </si>
  <si>
    <r>
      <t>Statistical:</t>
    </r>
    <r>
      <rPr>
        <sz val="11"/>
        <color rgb="FF1E1E1E"/>
        <rFont val="Calibri"/>
        <family val="2"/>
        <scheme val="minor"/>
      </rPr>
      <t>    Renvoie l’inverse de la distribution cumulée suivant une loi normale centrée réduite</t>
    </r>
  </si>
  <si>
    <r>
      <t>Compatibility:</t>
    </r>
    <r>
      <rPr>
        <sz val="11"/>
        <color rgb="FF1E1E1E"/>
        <rFont val="Calibri"/>
        <family val="2"/>
        <scheme val="minor"/>
      </rPr>
      <t>    Renvoie l’inverse de la distribution cumulée suivant une loi normale centrée réduite. Dans Excel 2007, il s’agit d’une fonction statistique.</t>
    </r>
  </si>
  <si>
    <r>
      <t>Logical:</t>
    </r>
    <r>
      <rPr>
        <sz val="11"/>
        <color rgb="FF1E1E1E"/>
        <rFont val="Calibri"/>
        <family val="2"/>
        <scheme val="minor"/>
      </rPr>
      <t>    Inverse la logique de son argument</t>
    </r>
  </si>
  <si>
    <r>
      <t>Date and time:</t>
    </r>
    <r>
      <rPr>
        <sz val="11"/>
        <color rgb="FF1E1E1E"/>
        <rFont val="Calibri"/>
        <family val="2"/>
        <scheme val="minor"/>
      </rPr>
      <t>    Renvoie le numéro de série de la date et de l’heure actuelles</t>
    </r>
  </si>
  <si>
    <r>
      <t>Financial:</t>
    </r>
    <r>
      <rPr>
        <sz val="11"/>
        <color rgb="FF1E1E1E"/>
        <rFont val="Calibri"/>
        <family val="2"/>
        <scheme val="minor"/>
      </rPr>
      <t>    Renvoie le nombre de paiements d’un investissement</t>
    </r>
  </si>
  <si>
    <r>
      <t>Financial:</t>
    </r>
    <r>
      <rPr>
        <sz val="11"/>
        <color rgb="FF1E1E1E"/>
        <rFont val="Calibri"/>
        <family val="2"/>
        <scheme val="minor"/>
      </rPr>
      <t>    Renvoie la valeur nette actuelle d’un investissement, en fonction d’une série de flux de trésorerie périodiques et d’un taux d’escompte</t>
    </r>
  </si>
  <si>
    <r>
      <t>Text:</t>
    </r>
    <r>
      <rPr>
        <sz val="11"/>
        <color rgb="FF1E1E1E"/>
        <rFont val="Calibri"/>
        <family val="2"/>
        <scheme val="minor"/>
      </rPr>
      <t>    Convertit le texte en nombre quels que soient les paramètres régionaux</t>
    </r>
  </si>
  <si>
    <r>
      <t>Engineering:</t>
    </r>
    <r>
      <rPr>
        <sz val="11"/>
        <color rgb="FF1E1E1E"/>
        <rFont val="Calibri"/>
        <family val="2"/>
        <scheme val="minor"/>
      </rPr>
      <t>    Convertit un nombre octal en nombre binaire</t>
    </r>
  </si>
  <si>
    <r>
      <t>Engineering:</t>
    </r>
    <r>
      <rPr>
        <sz val="11"/>
        <color rgb="FF1E1E1E"/>
        <rFont val="Calibri"/>
        <family val="2"/>
        <scheme val="minor"/>
      </rPr>
      <t>    Convertit un nombre octal en nombre décimal</t>
    </r>
  </si>
  <si>
    <r>
      <t>Engineering:</t>
    </r>
    <r>
      <rPr>
        <sz val="11"/>
        <color rgb="FF1E1E1E"/>
        <rFont val="Calibri"/>
        <family val="2"/>
        <scheme val="minor"/>
      </rPr>
      <t>    Convertit un nombre octal en nombre hexadécimal</t>
    </r>
  </si>
  <si>
    <r>
      <t>Math and trigonometry:</t>
    </r>
    <r>
      <rPr>
        <sz val="11"/>
        <color rgb="FF1E1E1E"/>
        <rFont val="Calibri"/>
        <family val="2"/>
        <scheme val="minor"/>
      </rPr>
      <t>    Arrondit un nombre à l’entier impair supérieur le plus proche</t>
    </r>
  </si>
  <si>
    <r>
      <t>Financial:</t>
    </r>
    <r>
      <rPr>
        <sz val="11"/>
        <color rgb="FF1E1E1E"/>
        <rFont val="Calibri"/>
        <family val="2"/>
        <scheme val="minor"/>
      </rPr>
      <t>    Renvoie le prix par valeur faciale de 100 dollars d’un titre dont la première période est irrégulière</t>
    </r>
  </si>
  <si>
    <r>
      <t>Financial:</t>
    </r>
    <r>
      <rPr>
        <sz val="11"/>
        <color rgb="FF1E1E1E"/>
        <rFont val="Calibri"/>
        <family val="2"/>
        <scheme val="minor"/>
      </rPr>
      <t>    Renvoie le rendement d’un titre dont la première période est irrégulière</t>
    </r>
  </si>
  <si>
    <r>
      <t>Financial:</t>
    </r>
    <r>
      <rPr>
        <sz val="11"/>
        <color rgb="FF1E1E1E"/>
        <rFont val="Calibri"/>
        <family val="2"/>
        <scheme val="minor"/>
      </rPr>
      <t>    Renvoie le prix par valeur faciale de 100 dollars d’un titre dont la dernière période est irrégulière</t>
    </r>
  </si>
  <si>
    <r>
      <t>Financial:</t>
    </r>
    <r>
      <rPr>
        <sz val="11"/>
        <color rgb="FF1E1E1E"/>
        <rFont val="Calibri"/>
        <family val="2"/>
        <scheme val="minor"/>
      </rPr>
      <t>    Renvoie le rendement d’un titre dont la dernière période est irrégulière</t>
    </r>
  </si>
  <si>
    <r>
      <t>Lookup and reference:</t>
    </r>
    <r>
      <rPr>
        <sz val="11"/>
        <color rgb="FF1E1E1E"/>
        <rFont val="Calibri"/>
        <family val="2"/>
        <scheme val="minor"/>
      </rPr>
      <t>    Renvoie une référence décalée par rapport à une référence donnée.</t>
    </r>
  </si>
  <si>
    <r>
      <t>Logical:</t>
    </r>
    <r>
      <rPr>
        <sz val="11"/>
        <color rgb="FF1E1E1E"/>
        <rFont val="Calibri"/>
        <family val="2"/>
        <scheme val="minor"/>
      </rPr>
      <t>    Renvoie TRUE si un argument a la valeur TRUE</t>
    </r>
  </si>
  <si>
    <r>
      <t>Financial:</t>
    </r>
    <r>
      <rPr>
        <sz val="11"/>
        <color rgb="FF1E1E1E"/>
        <rFont val="Calibri"/>
        <family val="2"/>
        <scheme val="minor"/>
      </rPr>
      <t>    Renvoie le nombre de périodes requises par un investissement pour atteindre une valeur spécifiée</t>
    </r>
  </si>
  <si>
    <r>
      <t>Statistical:</t>
    </r>
    <r>
      <rPr>
        <sz val="11"/>
        <color rgb="FF1E1E1E"/>
        <rFont val="Calibri"/>
        <family val="2"/>
        <scheme val="minor"/>
      </rPr>
      <t>    Renvoie le coefficient de corrélation d’échantillonnage de Pearson.</t>
    </r>
  </si>
  <si>
    <r>
      <t>Statistical:</t>
    </r>
    <r>
      <rPr>
        <sz val="11"/>
        <color rgb="FF1E1E1E"/>
        <rFont val="Calibri"/>
        <family val="2"/>
        <scheme val="minor"/>
      </rPr>
      <t>    Renvoie le k-ième centile de valeur d’une plage, où k se trouve dans la plage de 0 à 1 exclus</t>
    </r>
  </si>
  <si>
    <r>
      <t>Statistical:</t>
    </r>
    <r>
      <rPr>
        <sz val="11"/>
        <color rgb="FF1E1E1E"/>
        <rFont val="Calibri"/>
        <family val="2"/>
        <scheme val="minor"/>
      </rPr>
      <t>    Renvoie le k-ième centile des valeurs d’une plage</t>
    </r>
  </si>
  <si>
    <r>
      <t>Compatibility:</t>
    </r>
    <r>
      <rPr>
        <sz val="11"/>
        <color rgb="FF1E1E1E"/>
        <rFont val="Calibri"/>
        <family val="2"/>
        <scheme val="minor"/>
      </rPr>
      <t>    Renvoie le k-ième centile des valeurs d’une plage. Dans Excel 2007, il s’agit d’une fonction statistique.</t>
    </r>
  </si>
  <si>
    <r>
      <t>Statistical:</t>
    </r>
    <r>
      <rPr>
        <sz val="11"/>
        <color rgb="FF1E1E1E"/>
        <rFont val="Calibri"/>
        <family val="2"/>
        <scheme val="minor"/>
      </rPr>
      <t>    Renvoie le rang d’une valeur dans un ensemble de données défini comme pourcentage (0..1, exclus) de cet ensemble</t>
    </r>
  </si>
  <si>
    <r>
      <t>Statistical:</t>
    </r>
    <r>
      <rPr>
        <sz val="11"/>
        <color rgb="FF1E1E1E"/>
        <rFont val="Calibri"/>
        <family val="2"/>
        <scheme val="minor"/>
      </rPr>
      <t>    Renvoie le rang en pourcentage d’une valeur dans un jeu de données</t>
    </r>
  </si>
  <si>
    <r>
      <t>Compatibility:</t>
    </r>
    <r>
      <rPr>
        <sz val="11"/>
        <color rgb="FF1E1E1E"/>
        <rFont val="Calibri"/>
        <family val="2"/>
        <scheme val="minor"/>
      </rPr>
      <t>    Renvoie le rang en pourcentage d’une valeur dans un jeu de données. Dans Excel 2007, il s’agit d’une fonction statistique.</t>
    </r>
  </si>
  <si>
    <r>
      <t>Statistical:</t>
    </r>
    <r>
      <rPr>
        <sz val="11"/>
        <color rgb="FF1E1E1E"/>
        <rFont val="Calibri"/>
        <family val="2"/>
        <scheme val="minor"/>
      </rPr>
      <t>    Renvoie le nombre de permutations pour un nombre d’objets donné</t>
    </r>
  </si>
  <si>
    <r>
      <t>Statistical:</t>
    </r>
    <r>
      <rPr>
        <sz val="11"/>
        <color rgb="FF1E1E1E"/>
        <rFont val="Calibri"/>
        <family val="2"/>
        <scheme val="minor"/>
      </rPr>
      <t>    Renvoie le nombre de permutations pour un nombre d’objets donné (avec répétitions) pouvant être sélectionnés à partir du nombre total d’objets</t>
    </r>
  </si>
  <si>
    <r>
      <t>Statistical:</t>
    </r>
    <r>
      <rPr>
        <sz val="11"/>
        <color rgb="FF1E1E1E"/>
        <rFont val="Calibri"/>
        <family val="2"/>
        <scheme val="minor"/>
      </rPr>
      <t>    Renvoie la valeur de la fonction de densité pour une distribution suivant une loi normale centrée réduite</t>
    </r>
  </si>
  <si>
    <r>
      <t>Text:</t>
    </r>
    <r>
      <rPr>
        <sz val="11"/>
        <color rgb="FF1E1E1E"/>
        <rFont val="Calibri"/>
        <family val="2"/>
        <scheme val="minor"/>
      </rPr>
      <t>    Extrait les caractères phonétiques (furigana) d’une chaîne de texte.</t>
    </r>
  </si>
  <si>
    <r>
      <t>Math and trigonometry:</t>
    </r>
    <r>
      <rPr>
        <sz val="11"/>
        <color rgb="FF1E1E1E"/>
        <rFont val="Calibri"/>
        <family val="2"/>
        <scheme val="minor"/>
      </rPr>
      <t>    Renvoie la valeur de pi</t>
    </r>
  </si>
  <si>
    <r>
      <t>Financial:</t>
    </r>
    <r>
      <rPr>
        <sz val="11"/>
        <color rgb="FF1E1E1E"/>
        <rFont val="Calibri"/>
        <family val="2"/>
        <scheme val="minor"/>
      </rPr>
      <t>    Renvoie le montant périodique d’une annuité</t>
    </r>
  </si>
  <si>
    <r>
      <t>Statistical:</t>
    </r>
    <r>
      <rPr>
        <sz val="11"/>
        <color rgb="FF1E1E1E"/>
        <rFont val="Calibri"/>
        <family val="2"/>
        <scheme val="minor"/>
      </rPr>
      <t>    Renvoie la distribution suivant une loi de Poisson</t>
    </r>
  </si>
  <si>
    <r>
      <t>Compatibility:</t>
    </r>
    <r>
      <rPr>
        <sz val="11"/>
        <color rgb="FF1E1E1E"/>
        <rFont val="Calibri"/>
        <family val="2"/>
        <scheme val="minor"/>
      </rPr>
      <t>    Renvoie la distribution suivant une loi de Poisson. Dans Excel 2007, il s’agit d’une fonction statistique.</t>
    </r>
  </si>
  <si>
    <r>
      <t>Math and trigonometry:</t>
    </r>
    <r>
      <rPr>
        <sz val="11"/>
        <color rgb="FF1E1E1E"/>
        <rFont val="Calibri"/>
        <family val="2"/>
        <scheme val="minor"/>
      </rPr>
      <t>    Renvoie le résultat d’un nombre élevé à une puissance</t>
    </r>
  </si>
  <si>
    <r>
      <t>Financial:</t>
    </r>
    <r>
      <rPr>
        <sz val="11"/>
        <color rgb="FF1E1E1E"/>
        <rFont val="Calibri"/>
        <family val="2"/>
        <scheme val="minor"/>
      </rPr>
      <t>    Renvoie la part de remboursement du principal d’un emprunt pour une période donnée</t>
    </r>
  </si>
  <si>
    <r>
      <t>Financial:</t>
    </r>
    <r>
      <rPr>
        <sz val="11"/>
        <color rgb="FF1E1E1E"/>
        <rFont val="Calibri"/>
        <family val="2"/>
        <scheme val="minor"/>
      </rPr>
      <t>    Renvoie le prix par valeur faciale de 100 dollars d’un titre dont les intérêts sont payés périodiquement</t>
    </r>
  </si>
  <si>
    <r>
      <t>Financial:</t>
    </r>
    <r>
      <rPr>
        <sz val="11"/>
        <color rgb="FF1E1E1E"/>
        <rFont val="Calibri"/>
        <family val="2"/>
        <scheme val="minor"/>
      </rPr>
      <t>    Renvoie le prix par valeur faciale de 100 dollars pour un titre escompté</t>
    </r>
  </si>
  <si>
    <r>
      <t>Financial:</t>
    </r>
    <r>
      <rPr>
        <sz val="11"/>
        <color rgb="FF1E1E1E"/>
        <rFont val="Calibri"/>
        <family val="2"/>
        <scheme val="minor"/>
      </rPr>
      <t>    Renvoie le prix par valeur faciale de 100 dollars d’un titre dont les intérêts sont payés à échéance</t>
    </r>
  </si>
  <si>
    <r>
      <t>Statistical:</t>
    </r>
    <r>
      <rPr>
        <sz val="11"/>
        <color rgb="FF1E1E1E"/>
        <rFont val="Calibri"/>
        <family val="2"/>
        <scheme val="minor"/>
      </rPr>
      <t>    Renvoie la probabilité que des valeurs dans une plage soient comprises entre deux limites</t>
    </r>
  </si>
  <si>
    <r>
      <t>Math and trigonometry:</t>
    </r>
    <r>
      <rPr>
        <sz val="11"/>
        <color rgb="FF1E1E1E"/>
        <rFont val="Calibri"/>
        <family val="2"/>
        <scheme val="minor"/>
      </rPr>
      <t>    Multiplie ses arguments</t>
    </r>
  </si>
  <si>
    <r>
      <t>Text:</t>
    </r>
    <r>
      <rPr>
        <sz val="11"/>
        <color rgb="FF1E1E1E"/>
        <rFont val="Calibri"/>
        <family val="2"/>
        <scheme val="minor"/>
      </rPr>
      <t>    Met en majuscule la première lettre de chaque mot d’une valeur textuelle</t>
    </r>
  </si>
  <si>
    <r>
      <t>Financial:</t>
    </r>
    <r>
      <rPr>
        <sz val="11"/>
        <color rgb="FF1E1E1E"/>
        <rFont val="Calibri"/>
        <family val="2"/>
        <scheme val="minor"/>
      </rPr>
      <t>    Renvoie la valeur actuelle d’un investissement</t>
    </r>
  </si>
  <si>
    <r>
      <t>Compatibility:</t>
    </r>
    <r>
      <rPr>
        <sz val="11"/>
        <color rgb="FF1E1E1E"/>
        <rFont val="Calibri"/>
        <family val="2"/>
        <scheme val="minor"/>
      </rPr>
      <t>    Renvoie le quartile d’un jeu de données. Dans Excel 2007, il s’agit d’une fonction statistique.</t>
    </r>
  </si>
  <si>
    <r>
      <t>Statistical:</t>
    </r>
    <r>
      <rPr>
        <sz val="11"/>
        <color rgb="FF1E1E1E"/>
        <rFont val="Calibri"/>
        <family val="2"/>
        <scheme val="minor"/>
      </rPr>
      <t>    Renvoie le quartile de l’ensemble de données d’après des valeurs de centile comprises entre 0 et 1, exclus</t>
    </r>
  </si>
  <si>
    <r>
      <t>Statistical:</t>
    </r>
    <r>
      <rPr>
        <sz val="11"/>
        <color rgb="FF1E1E1E"/>
        <rFont val="Calibri"/>
        <family val="2"/>
        <scheme val="minor"/>
      </rPr>
      <t>    Renvoie le quartile d’un jeu de données</t>
    </r>
  </si>
  <si>
    <r>
      <t>Math and trigonometry:</t>
    </r>
    <r>
      <rPr>
        <sz val="11"/>
        <color rgb="FF1E1E1E"/>
        <rFont val="Calibri"/>
        <family val="2"/>
        <scheme val="minor"/>
      </rPr>
      <t>    Renvoie la partie entière d’une division</t>
    </r>
  </si>
  <si>
    <r>
      <t>Math and trigonometry:</t>
    </r>
    <r>
      <rPr>
        <sz val="11"/>
        <color rgb="FF1E1E1E"/>
        <rFont val="Calibri"/>
        <family val="2"/>
        <scheme val="minor"/>
      </rPr>
      <t>    Convertit des degrés en radians</t>
    </r>
  </si>
  <si>
    <r>
      <t>Math and trigonometry:</t>
    </r>
    <r>
      <rPr>
        <sz val="11"/>
        <color rgb="FF1E1E1E"/>
        <rFont val="Calibri"/>
        <family val="2"/>
        <scheme val="minor"/>
      </rPr>
      <t>    Renvoie un nombre aléatoire compris entre 0 et 1</t>
    </r>
  </si>
  <si>
    <r>
      <t>Math and trigonometry:</t>
    </r>
    <r>
      <rPr>
        <sz val="11"/>
        <color rgb="FF1E1E1E"/>
        <rFont val="Calibri"/>
        <family val="2"/>
        <scheme val="minor"/>
      </rPr>
      <t>    La fonction renvoie un tableau de nombres aléatoires compris entre 0 et 1. Toutefois, vous pouvez spécifier le nombre de lignes et colonnes pour remplissage, les valeurs minimales et maximales et si vous voulez retourner des nombres entiers ou des valeurs décimales.</t>
    </r>
  </si>
  <si>
    <r>
      <t>Math and trigonometry:</t>
    </r>
    <r>
      <rPr>
        <sz val="11"/>
        <color rgb="FF1E1E1E"/>
        <rFont val="Calibri"/>
        <family val="2"/>
        <scheme val="minor"/>
      </rPr>
      <t>    Renvoie un nombre aléatoire entre les nombres que vous spécifiez</t>
    </r>
  </si>
  <si>
    <r>
      <t>Statistical:</t>
    </r>
    <r>
      <rPr>
        <sz val="11"/>
        <color rgb="FF1E1E1E"/>
        <rFont val="Calibri"/>
        <family val="2"/>
        <scheme val="minor"/>
      </rPr>
      <t>    Renvoie le rang d’un nombre dans une liste de nombres</t>
    </r>
  </si>
  <si>
    <r>
      <t>Compatibility:</t>
    </r>
    <r>
      <rPr>
        <sz val="11"/>
        <color rgb="FF1E1E1E"/>
        <rFont val="Calibri"/>
        <family val="2"/>
        <scheme val="minor"/>
      </rPr>
      <t>    Renvoie le rang d’un nombre dans une liste de nombres. Dans Excel 2007, il s’agit d’une fonction statistique.</t>
    </r>
  </si>
  <si>
    <r>
      <t>Financial:</t>
    </r>
    <r>
      <rPr>
        <sz val="11"/>
        <color rgb="FF1E1E1E"/>
        <rFont val="Calibri"/>
        <family val="2"/>
        <scheme val="minor"/>
      </rPr>
      <t>    Renvoie le taux d’intérêt par période pour une annuité</t>
    </r>
  </si>
  <si>
    <r>
      <t>Financial:</t>
    </r>
    <r>
      <rPr>
        <sz val="11"/>
        <color rgb="FF1E1E1E"/>
        <rFont val="Calibri"/>
        <family val="2"/>
        <scheme val="minor"/>
      </rPr>
      <t>    Renvoie le montant reçu lorsqu’un titre totalement investi arrive à échéance</t>
    </r>
  </si>
  <si>
    <r>
      <t>Logical: </t>
    </r>
    <r>
      <rPr>
        <sz val="11"/>
        <color rgb="FF1E1E1E"/>
        <rFont val="Calibri"/>
        <family val="2"/>
        <scheme val="minor"/>
      </rPr>
      <t>   Réduit un tableau d’une valeur accumulée en appliquant un LAMBDA à chaque valeur et en renvoyant la valeur totale dans l’accumulateur</t>
    </r>
  </si>
  <si>
    <r>
      <t>Add-in and Automation:</t>
    </r>
    <r>
      <rPr>
        <sz val="11"/>
        <color rgb="FF1E1E1E"/>
        <rFont val="Calibri"/>
        <family val="2"/>
        <scheme val="minor"/>
      </rPr>
      <t>    Renvoie le numéro d’identification du Registre de la bibliothèque de liens dynamiques qui a été spécifiée ou de la ressource de code qui a été mise en Registre précédemment.</t>
    </r>
  </si>
  <si>
    <r>
      <t>Text:</t>
    </r>
    <r>
      <rPr>
        <sz val="11"/>
        <color rgb="FF1E1E1E"/>
        <rFont val="Calibri"/>
        <family val="2"/>
        <scheme val="minor"/>
      </rPr>
      <t>    Remplace des caractères dans un texte</t>
    </r>
  </si>
  <si>
    <r>
      <t>Text:</t>
    </r>
    <r>
      <rPr>
        <sz val="11"/>
        <color rgb="FF1E1E1E"/>
        <rFont val="Calibri"/>
        <family val="2"/>
        <scheme val="minor"/>
      </rPr>
      <t>    Répète un texte un certain nombre de fois</t>
    </r>
  </si>
  <si>
    <r>
      <t>Text:</t>
    </r>
    <r>
      <rPr>
        <sz val="11"/>
        <color rgb="FF1E1E1E"/>
        <rFont val="Calibri"/>
        <family val="2"/>
        <scheme val="minor"/>
      </rPr>
      <t>    Renvoie les caractères les plus à droite d’une valeur textuelle</t>
    </r>
  </si>
  <si>
    <r>
      <t>Math and trigonometry:</t>
    </r>
    <r>
      <rPr>
        <sz val="11"/>
        <color rgb="FF1E1E1E"/>
        <rFont val="Calibri"/>
        <family val="2"/>
        <scheme val="minor"/>
      </rPr>
      <t>    convertit des chiffres arabes en chiffres romains, sous forme de texte.</t>
    </r>
  </si>
  <si>
    <r>
      <t>Math and trigonometry:</t>
    </r>
    <r>
      <rPr>
        <sz val="11"/>
        <color rgb="FF1E1E1E"/>
        <rFont val="Calibri"/>
        <family val="2"/>
        <scheme val="minor"/>
      </rPr>
      <t>    Arrondit un nombre à un nombre de chiffres spécifié</t>
    </r>
  </si>
  <si>
    <r>
      <t>Math and trigonometry:</t>
    </r>
    <r>
      <rPr>
        <sz val="11"/>
        <color rgb="FF1E1E1E"/>
        <rFont val="Calibri"/>
        <family val="2"/>
        <scheme val="minor"/>
      </rPr>
      <t>    Arrondit un nombre à la valeur d’arrondi la plus proche de zéro</t>
    </r>
  </si>
  <si>
    <r>
      <t>Math and trigonometry:</t>
    </r>
    <r>
      <rPr>
        <sz val="11"/>
        <color rgb="FF1E1E1E"/>
        <rFont val="Calibri"/>
        <family val="2"/>
        <scheme val="minor"/>
      </rPr>
      <t>    Arrondit un nombre à la valeur d’arrondi la plus éloignée de zéro</t>
    </r>
  </si>
  <si>
    <r>
      <t>Lookup and reference:</t>
    </r>
    <r>
      <rPr>
        <sz val="11"/>
        <color rgb="FF1E1E1E"/>
        <rFont val="Calibri"/>
        <family val="2"/>
        <scheme val="minor"/>
      </rPr>
      <t>    Renvoie le numéro de ligne d’une référence.</t>
    </r>
  </si>
  <si>
    <r>
      <t>Lookup and reference:</t>
    </r>
    <r>
      <rPr>
        <sz val="11"/>
        <color rgb="FF1E1E1E"/>
        <rFont val="Calibri"/>
        <family val="2"/>
        <scheme val="minor"/>
      </rPr>
      <t>    Renvoie le nombre de lignes dans une référence</t>
    </r>
  </si>
  <si>
    <r>
      <t>Financial:</t>
    </r>
    <r>
      <rPr>
        <sz val="11"/>
        <color rgb="FF1E1E1E"/>
        <rFont val="Calibri"/>
        <family val="2"/>
        <scheme val="minor"/>
      </rPr>
      <t>    Renvoie un taux d’intérêt équivalent pour la croissance d’un investissement</t>
    </r>
  </si>
  <si>
    <r>
      <t>Statistical:</t>
    </r>
    <r>
      <rPr>
        <sz val="11"/>
        <color rgb="FF1E1E1E"/>
        <rFont val="Calibri"/>
        <family val="2"/>
        <scheme val="minor"/>
      </rPr>
      <t>    Renvoie la valeur du coefficient de détermination R^2 d’une régression linéaire.</t>
    </r>
  </si>
  <si>
    <r>
      <t>Lookup and reference:</t>
    </r>
    <r>
      <rPr>
        <sz val="11"/>
        <color rgb="FF1E1E1E"/>
        <rFont val="Calibri"/>
        <family val="2"/>
        <scheme val="minor"/>
      </rPr>
      <t>    Extrait les données en temps réel d’un programme qui prend en charge l’automatisation COM</t>
    </r>
  </si>
  <si>
    <r>
      <t>Logical: </t>
    </r>
    <r>
      <rPr>
        <sz val="11"/>
        <color rgb="FF1E1E1E"/>
        <rFont val="Calibri"/>
        <family val="2"/>
        <scheme val="minor"/>
      </rPr>
      <t>   Analyse un tableau en appliquant un LAMBDA à chaque valeur et renvoie un tableau qui a chaque valeur intermédiaire</t>
    </r>
  </si>
  <si>
    <r>
      <t>Text:</t>
    </r>
    <r>
      <rPr>
        <sz val="11"/>
        <color rgb="FF1E1E1E"/>
        <rFont val="Calibri"/>
        <family val="2"/>
        <scheme val="minor"/>
      </rPr>
      <t>    Trouve un texte dans un autre texte (sans respecter la casse).</t>
    </r>
  </si>
  <si>
    <r>
      <t>Math and trigonometry:</t>
    </r>
    <r>
      <rPr>
        <sz val="11"/>
        <color rgb="FF1E1E1E"/>
        <rFont val="Calibri"/>
        <family val="2"/>
        <scheme val="minor"/>
      </rPr>
      <t>    Renvoie la sécante d’un angle</t>
    </r>
  </si>
  <si>
    <r>
      <t>Math and trigonometry:</t>
    </r>
    <r>
      <rPr>
        <sz val="11"/>
        <color rgb="FF1E1E1E"/>
        <rFont val="Calibri"/>
        <family val="2"/>
        <scheme val="minor"/>
      </rPr>
      <t>    Renvoie la sécante hyperbolique d’un angle</t>
    </r>
  </si>
  <si>
    <r>
      <t>Date and time:</t>
    </r>
    <r>
      <rPr>
        <sz val="11"/>
        <color rgb="FF1E1E1E"/>
        <rFont val="Calibri"/>
        <family val="2"/>
        <scheme val="minor"/>
      </rPr>
      <t>    Convertit un numéro de série en seconde</t>
    </r>
  </si>
  <si>
    <r>
      <t>Math and trigonometry:</t>
    </r>
    <r>
      <rPr>
        <sz val="11"/>
        <color rgb="FF1E1E1E"/>
        <rFont val="Calibri"/>
        <family val="2"/>
        <scheme val="minor"/>
      </rPr>
      <t>    Génère une liste de nombres séquentiels dans un tableau, comme 1, 2, 3, 4.</t>
    </r>
  </si>
  <si>
    <r>
      <t>Math and trigonometry:</t>
    </r>
    <r>
      <rPr>
        <sz val="11"/>
        <color rgb="FF1E1E1E"/>
        <rFont val="Calibri"/>
        <family val="2"/>
        <scheme val="minor"/>
      </rPr>
      <t>    Renvoie le total d’une série de puissance basé sur la formule</t>
    </r>
  </si>
  <si>
    <r>
      <t>Information:</t>
    </r>
    <r>
      <rPr>
        <sz val="11"/>
        <color rgb="FF1E1E1E"/>
        <rFont val="Calibri"/>
        <family val="2"/>
        <scheme val="minor"/>
      </rPr>
      <t>    Renvoie le numéro de la feuille référencée</t>
    </r>
  </si>
  <si>
    <r>
      <t>Information:</t>
    </r>
    <r>
      <rPr>
        <sz val="11"/>
        <color rgb="FF1E1E1E"/>
        <rFont val="Calibri"/>
        <family val="2"/>
        <scheme val="minor"/>
      </rPr>
      <t>    Renvoie le nombre de feuilles dans une référence</t>
    </r>
  </si>
  <si>
    <r>
      <t>Math and trigonometry:</t>
    </r>
    <r>
      <rPr>
        <sz val="11"/>
        <color rgb="FF1E1E1E"/>
        <rFont val="Calibri"/>
        <family val="2"/>
        <scheme val="minor"/>
      </rPr>
      <t>    Renvoie le signe d’un nombre</t>
    </r>
  </si>
  <si>
    <r>
      <t>Math and trigonometry:</t>
    </r>
    <r>
      <rPr>
        <sz val="11"/>
        <color rgb="FF1E1E1E"/>
        <rFont val="Calibri"/>
        <family val="2"/>
        <scheme val="minor"/>
      </rPr>
      <t>    Renvoie le sinus d’un angle donné</t>
    </r>
  </si>
  <si>
    <r>
      <t>Math and trigonometry:</t>
    </r>
    <r>
      <rPr>
        <sz val="11"/>
        <color rgb="FF1E1E1E"/>
        <rFont val="Calibri"/>
        <family val="2"/>
        <scheme val="minor"/>
      </rPr>
      <t>    Renvoie le sinus hyperbolique d’un nombre</t>
    </r>
  </si>
  <si>
    <r>
      <t>Statistical:</t>
    </r>
    <r>
      <rPr>
        <sz val="11"/>
        <color rgb="FF1E1E1E"/>
        <rFont val="Calibri"/>
        <family val="2"/>
        <scheme val="minor"/>
      </rPr>
      <t>    Renvoie l’asymétrie d’une distribution</t>
    </r>
  </si>
  <si>
    <r>
      <t>Statistical:</t>
    </r>
    <r>
      <rPr>
        <sz val="11"/>
        <color rgb="FF1E1E1E"/>
        <rFont val="Calibri"/>
        <family val="2"/>
        <scheme val="minor"/>
      </rPr>
      <t>    Renvoie l’asymétrie d’une distribution en fonction d’une population : la caractérisation du degré d’asymétrie d’une distribution par rapport à sa moyenne</t>
    </r>
  </si>
  <si>
    <r>
      <t>Financial:</t>
    </r>
    <r>
      <rPr>
        <sz val="11"/>
        <color rgb="FF1E1E1E"/>
        <rFont val="Calibri"/>
        <family val="2"/>
        <scheme val="minor"/>
      </rPr>
      <t>    Renvoie l’amortissement linéaire d’une immobilisation pour une période</t>
    </r>
  </si>
  <si>
    <r>
      <t>Statistical:</t>
    </r>
    <r>
      <rPr>
        <sz val="11"/>
        <color rgb="FF1E1E1E"/>
        <rFont val="Calibri"/>
        <family val="2"/>
        <scheme val="minor"/>
      </rPr>
      <t>    Renvoie la pente d’une droite de régression linéaire.</t>
    </r>
  </si>
  <si>
    <r>
      <t>Statistical:</t>
    </r>
    <r>
      <rPr>
        <sz val="11"/>
        <color rgb="FF1E1E1E"/>
        <rFont val="Calibri"/>
        <family val="2"/>
        <scheme val="minor"/>
      </rPr>
      <t>    Renvoie la k-ième plus petite valeur d’un jeu de données</t>
    </r>
  </si>
  <si>
    <r>
      <t>Lookup and reference:</t>
    </r>
    <r>
      <rPr>
        <sz val="11"/>
        <color rgb="FF1E1E1E"/>
        <rFont val="Calibri"/>
        <family val="2"/>
        <scheme val="minor"/>
      </rPr>
      <t>    Trie le contenu d’une plage ou d’un tableau</t>
    </r>
  </si>
  <si>
    <r>
      <t>Lookup and reference:</t>
    </r>
    <r>
      <rPr>
        <sz val="11"/>
        <color rgb="FF1E1E1E"/>
        <rFont val="Calibri"/>
        <family val="2"/>
        <scheme val="minor"/>
      </rPr>
      <t>    Trie le contenu d'une plage ou d'un tableau en fonction des valeurs d'une plage ou d'un tableau correspondant.</t>
    </r>
  </si>
  <si>
    <r>
      <t>Math and trigonometry:</t>
    </r>
    <r>
      <rPr>
        <sz val="11"/>
        <color rgb="FF1E1E1E"/>
        <rFont val="Calibri"/>
        <family val="2"/>
        <scheme val="minor"/>
      </rPr>
      <t>    Renvoie une racine carrée positive</t>
    </r>
  </si>
  <si>
    <r>
      <t>Math and trigonometry:</t>
    </r>
    <r>
      <rPr>
        <sz val="11"/>
        <color rgb="FF1E1E1E"/>
        <rFont val="Calibri"/>
        <family val="2"/>
        <scheme val="minor"/>
      </rPr>
      <t>    Renvoie la racine carrée de (nombre * pi).</t>
    </r>
  </si>
  <si>
    <r>
      <t>Statistical:</t>
    </r>
    <r>
      <rPr>
        <sz val="11"/>
        <color rgb="FF1E1E1E"/>
        <rFont val="Calibri"/>
        <family val="2"/>
        <scheme val="minor"/>
      </rPr>
      <t>    Renvoie une valeur normalisée</t>
    </r>
  </si>
  <si>
    <r>
      <t>Financial:</t>
    </r>
    <r>
      <rPr>
        <sz val="11"/>
        <color rgb="FF1E1E1E"/>
        <rFont val="Calibri"/>
        <family val="2"/>
        <scheme val="minor"/>
      </rPr>
      <t>    Recherche de données historiques sur un instrument financier</t>
    </r>
  </si>
  <si>
    <r>
      <t>Compatibility:</t>
    </r>
    <r>
      <rPr>
        <sz val="11"/>
        <color rgb="FF1E1E1E"/>
        <rFont val="Calibri"/>
        <family val="2"/>
        <scheme val="minor"/>
      </rPr>
      <t>    Évalue l’écart type en fonction d’un échantillon</t>
    </r>
  </si>
  <si>
    <r>
      <t>Statistical:</t>
    </r>
    <r>
      <rPr>
        <sz val="11"/>
        <color rgb="FF1E1E1E"/>
        <rFont val="Calibri"/>
        <family val="2"/>
        <scheme val="minor"/>
      </rPr>
      <t>    Calcule l’écart type en fonction de la population entière</t>
    </r>
  </si>
  <si>
    <r>
      <t>Statistical:</t>
    </r>
    <r>
      <rPr>
        <sz val="11"/>
        <color rgb="FF1E1E1E"/>
        <rFont val="Calibri"/>
        <family val="2"/>
        <scheme val="minor"/>
      </rPr>
      <t>    Évalue l’écart type en fonction d’un échantillon</t>
    </r>
  </si>
  <si>
    <r>
      <t>Statistical:</t>
    </r>
    <r>
      <rPr>
        <sz val="11"/>
        <color rgb="FF1E1E1E"/>
        <rFont val="Calibri"/>
        <family val="2"/>
        <scheme val="minor"/>
      </rPr>
      <t>    Évalue l’écart type en fonction d’un échantillon, y compris les nombres, le texte et les valeurs logiques</t>
    </r>
  </si>
  <si>
    <r>
      <t>Compatibility:</t>
    </r>
    <r>
      <rPr>
        <sz val="11"/>
        <color rgb="FF1E1E1E"/>
        <rFont val="Calibri"/>
        <family val="2"/>
        <scheme val="minor"/>
      </rPr>
      <t>    Calcule l’écart type en fonction de la population entière. Dans Excel 2007, il s’agit d’une fonction statistique.</t>
    </r>
  </si>
  <si>
    <r>
      <t>Statistical:</t>
    </r>
    <r>
      <rPr>
        <sz val="11"/>
        <color rgb="FF1E1E1E"/>
        <rFont val="Calibri"/>
        <family val="2"/>
        <scheme val="minor"/>
      </rPr>
      <t>    Calcule l’écart type en fonction de la population entière, y compris les nombres, le texte et les valeurs logiques</t>
    </r>
  </si>
  <si>
    <r>
      <t>Statistical:</t>
    </r>
    <r>
      <rPr>
        <sz val="11"/>
        <color rgb="FF1E1E1E"/>
        <rFont val="Calibri"/>
        <family val="2"/>
        <scheme val="minor"/>
      </rPr>
      <t>    Renvoie l’erreur type de la valeur y prévue pour chaque x de la régression.</t>
    </r>
  </si>
  <si>
    <r>
      <t>Text:</t>
    </r>
    <r>
      <rPr>
        <sz val="11"/>
        <color rgb="FF1E1E1E"/>
        <rFont val="Calibri"/>
        <family val="2"/>
        <scheme val="minor"/>
      </rPr>
      <t>    Remplace le nouveau texte par l’ancien texte d’une chaîne de texte</t>
    </r>
  </si>
  <si>
    <r>
      <t>Math and trigonometry:</t>
    </r>
    <r>
      <rPr>
        <sz val="11"/>
        <color rgb="FF1E1E1E"/>
        <rFont val="Calibri"/>
        <family val="2"/>
        <scheme val="minor"/>
      </rPr>
      <t>    Renvoie un sous-total dans une liste ou une base de données</t>
    </r>
  </si>
  <si>
    <r>
      <t>Math and trigonometry:</t>
    </r>
    <r>
      <rPr>
        <sz val="11"/>
        <color rgb="FF1E1E1E"/>
        <rFont val="Calibri"/>
        <family val="2"/>
        <scheme val="minor"/>
      </rPr>
      <t>    Ajoute ses arguments</t>
    </r>
  </si>
  <si>
    <r>
      <t>Math and trigonometry:</t>
    </r>
    <r>
      <rPr>
        <sz val="11"/>
        <color rgb="FF1E1E1E"/>
        <rFont val="Calibri"/>
        <family val="2"/>
        <scheme val="minor"/>
      </rPr>
      <t>    Ajoute les cellules spécifiées par un critère donné</t>
    </r>
  </si>
  <si>
    <r>
      <t>Math and trigonometry:</t>
    </r>
    <r>
      <rPr>
        <sz val="11"/>
        <color rgb="FF1E1E1E"/>
        <rFont val="Calibri"/>
        <family val="2"/>
        <scheme val="minor"/>
      </rPr>
      <t>    Ajoute les cellules d’une plage répondant à plusieurs critères</t>
    </r>
  </si>
  <si>
    <r>
      <t>Math and trigonometry:</t>
    </r>
    <r>
      <rPr>
        <sz val="11"/>
        <color rgb="FF1E1E1E"/>
        <rFont val="Calibri"/>
        <family val="2"/>
        <scheme val="minor"/>
      </rPr>
      <t>    Multiplie les valeurs correspondantes des matrices spécifiées et calcule la somme de ces produits.</t>
    </r>
  </si>
  <si>
    <r>
      <t>Math and trigonometry:</t>
    </r>
    <r>
      <rPr>
        <sz val="11"/>
        <color rgb="FF1E1E1E"/>
        <rFont val="Calibri"/>
        <family val="2"/>
        <scheme val="minor"/>
      </rPr>
      <t>    Renvoie le total des carrés des arguments</t>
    </r>
  </si>
  <si>
    <r>
      <t>Math and trigonometry:</t>
    </r>
    <r>
      <rPr>
        <sz val="11"/>
        <color rgb="FF1E1E1E"/>
        <rFont val="Calibri"/>
        <family val="2"/>
        <scheme val="minor"/>
      </rPr>
      <t>    Renvoie la somme de la différence des carrés des valeurs correspondantes de deux matrices.</t>
    </r>
  </si>
  <si>
    <r>
      <t>Math and trigonometry:</t>
    </r>
    <r>
      <rPr>
        <sz val="11"/>
        <color rgb="FF1E1E1E"/>
        <rFont val="Calibri"/>
        <family val="2"/>
        <scheme val="minor"/>
      </rPr>
      <t>    Renvoie la somme de la somme des carrés des valeurs correspondantes de deux matrices.</t>
    </r>
  </si>
  <si>
    <r>
      <t>Math and trigonometry:</t>
    </r>
    <r>
      <rPr>
        <sz val="11"/>
        <color rgb="FF1E1E1E"/>
        <rFont val="Calibri"/>
        <family val="2"/>
        <scheme val="minor"/>
      </rPr>
      <t>    Renvoie la somme des carrés des différences entre les valeurs correspondantes de deux matrices.</t>
    </r>
  </si>
  <si>
    <r>
      <t>Logical:</t>
    </r>
    <r>
      <rPr>
        <sz val="11"/>
        <color rgb="FF1E1E1E"/>
        <rFont val="Calibri"/>
        <family val="2"/>
        <scheme val="minor"/>
      </rPr>
      <t>    Évalue une expression par rapport à une liste de valeurs et renvoie le résultat correspondant à la première valeur correspondante. S’il n’y a pas de correspondance, une valeur par défaut facultative peut être renvoyée.</t>
    </r>
  </si>
  <si>
    <r>
      <t>Financial:</t>
    </r>
    <r>
      <rPr>
        <sz val="11"/>
        <color rgb="FF1E1E1E"/>
        <rFont val="Calibri"/>
        <family val="2"/>
        <scheme val="minor"/>
      </rPr>
      <t>    Renvoie l’amortissement des chiffres cumulés sur l’année d’une immobilisation pour une période spécifique</t>
    </r>
  </si>
  <si>
    <r>
      <t>Text:</t>
    </r>
    <r>
      <rPr>
        <sz val="11"/>
        <color rgb="FF1E1E1E"/>
        <rFont val="Calibri"/>
        <family val="2"/>
        <scheme val="minor"/>
      </rPr>
      <t>    Convertit ses arguments en texte</t>
    </r>
  </si>
  <si>
    <r>
      <t>Math and trigonometry:</t>
    </r>
    <r>
      <rPr>
        <sz val="11"/>
        <color rgb="FF1E1E1E"/>
        <rFont val="Calibri"/>
        <family val="2"/>
        <scheme val="minor"/>
      </rPr>
      <t>    Renvoie la tangente d’un nombre</t>
    </r>
  </si>
  <si>
    <r>
      <t>Math and trigonometry:</t>
    </r>
    <r>
      <rPr>
        <sz val="11"/>
        <color rgb="FF1E1E1E"/>
        <rFont val="Calibri"/>
        <family val="2"/>
        <scheme val="minor"/>
      </rPr>
      <t>    Renvoie la tangente hyperbolique d’un nombre</t>
    </r>
  </si>
  <si>
    <r>
      <t>Lookup and reference: </t>
    </r>
    <r>
      <rPr>
        <sz val="11"/>
        <color rgb="FF1E1E1E"/>
        <rFont val="Calibri"/>
        <family val="2"/>
        <scheme val="minor"/>
      </rPr>
      <t>   Renvoie un nombre spécifié de lignes ou de colonnes contiguës à partir du début ou de la fin du tableau</t>
    </r>
  </si>
  <si>
    <r>
      <t>Financial:</t>
    </r>
    <r>
      <rPr>
        <sz val="11"/>
        <color rgb="FF1E1E1E"/>
        <rFont val="Calibri"/>
        <family val="2"/>
        <scheme val="minor"/>
      </rPr>
      <t>    Renvoie le rapport lié aux titres pour un bon du Trésor</t>
    </r>
  </si>
  <si>
    <r>
      <t>Financial:</t>
    </r>
    <r>
      <rPr>
        <sz val="11"/>
        <color rgb="FF1E1E1E"/>
        <rFont val="Calibri"/>
        <family val="2"/>
        <scheme val="minor"/>
      </rPr>
      <t>    Renvoie le prix par valeur faciale de 100 dollars pour un bon du Trésor</t>
    </r>
  </si>
  <si>
    <r>
      <t>Financial:</t>
    </r>
    <r>
      <rPr>
        <sz val="11"/>
        <color rgb="FF1E1E1E"/>
        <rFont val="Calibri"/>
        <family val="2"/>
        <scheme val="minor"/>
      </rPr>
      <t>    Renvoie le rapport pour un bon du Trésor</t>
    </r>
  </si>
  <si>
    <r>
      <t>Statistical:</t>
    </r>
    <r>
      <rPr>
        <sz val="11"/>
        <color rgb="FF1E1E1E"/>
        <rFont val="Calibri"/>
        <family val="2"/>
        <scheme val="minor"/>
      </rPr>
      <t>    Renvoie les points de pourcentage (probabilité) pour la distribution suivant la loi T de Student</t>
    </r>
  </si>
  <si>
    <r>
      <t>Statistical:</t>
    </r>
    <r>
      <rPr>
        <sz val="11"/>
        <color rgb="FF1E1E1E"/>
        <rFont val="Calibri"/>
        <family val="2"/>
        <scheme val="minor"/>
      </rPr>
      <t>    Renvoie la distribution suivant la loi T de Student</t>
    </r>
  </si>
  <si>
    <r>
      <t>Compatibility:</t>
    </r>
    <r>
      <rPr>
        <sz val="11"/>
        <color rgb="FF1E1E1E"/>
        <rFont val="Calibri"/>
        <family val="2"/>
        <scheme val="minor"/>
      </rPr>
      <t>    Renvoie la distribution suivant la loi T de Student</t>
    </r>
  </si>
  <si>
    <r>
      <t>Text:</t>
    </r>
    <r>
      <rPr>
        <sz val="11"/>
        <color rgb="FF1E1E1E"/>
        <rFont val="Calibri"/>
        <family val="2"/>
        <scheme val="minor"/>
      </rPr>
      <t>    Met en forme un nombre et le convertit en texte</t>
    </r>
  </si>
  <si>
    <r>
      <t>Text: </t>
    </r>
    <r>
      <rPr>
        <sz val="11"/>
        <color rgb="FF1E1E1E"/>
        <rFont val="Calibri"/>
        <family val="2"/>
        <scheme val="minor"/>
      </rPr>
      <t>   Renvoie le texte qui se trouve après le caractère ou la chaîne de caractères donnés</t>
    </r>
  </si>
  <si>
    <r>
      <t>Text: </t>
    </r>
    <r>
      <rPr>
        <sz val="11"/>
        <color rgb="FF1E1E1E"/>
        <rFont val="Calibri"/>
        <family val="2"/>
        <scheme val="minor"/>
      </rPr>
      <t>   Renvoie le texte qui se trouve avant un caractère ou une chaîne de caractères donnés</t>
    </r>
  </si>
  <si>
    <r>
      <t>Text: </t>
    </r>
    <r>
      <rPr>
        <sz val="11"/>
        <color rgb="FF1E1E1E"/>
        <rFont val="Calibri"/>
        <family val="2"/>
        <scheme val="minor"/>
      </rPr>
      <t>   Combiner le texte de plusieurs plages et/ou chaînes</t>
    </r>
  </si>
  <si>
    <r>
      <t>Text: </t>
    </r>
    <r>
      <rPr>
        <sz val="11"/>
        <color rgb="FF1E1E1E"/>
        <rFont val="Calibri"/>
        <family val="2"/>
        <scheme val="minor"/>
      </rPr>
      <t>   Fractionne les chaînes de texte à l’aide de séparateurs de colonnes et de lignes</t>
    </r>
  </si>
  <si>
    <r>
      <t>Date and time:</t>
    </r>
    <r>
      <rPr>
        <sz val="11"/>
        <color rgb="FF1E1E1E"/>
        <rFont val="Calibri"/>
        <family val="2"/>
        <scheme val="minor"/>
      </rPr>
      <t>    Renvoie le numéro de série d’une heure précise</t>
    </r>
  </si>
  <si>
    <r>
      <t>Date and time:</t>
    </r>
    <r>
      <rPr>
        <sz val="11"/>
        <color rgb="FF1E1E1E"/>
        <rFont val="Calibri"/>
        <family val="2"/>
        <scheme val="minor"/>
      </rPr>
      <t>    Convertit une heure au format texte en numéro de série</t>
    </r>
  </si>
  <si>
    <r>
      <t>Statistical:</t>
    </r>
    <r>
      <rPr>
        <sz val="11"/>
        <color rgb="FF1E1E1E"/>
        <rFont val="Calibri"/>
        <family val="2"/>
        <scheme val="minor"/>
      </rPr>
      <t>    Renvoie la valeur t de la distribution suivant la loi T de Student sous forme de fonction de probabilité et de degrés de liberté</t>
    </r>
  </si>
  <si>
    <r>
      <t>Statistical:</t>
    </r>
    <r>
      <rPr>
        <sz val="11"/>
        <color rgb="FF1E1E1E"/>
        <rFont val="Calibri"/>
        <family val="2"/>
        <scheme val="minor"/>
      </rPr>
      <t>    Renvoie l’inverse de la distribution suivant la loi T de Student</t>
    </r>
  </si>
  <si>
    <r>
      <t>Compatibility:</t>
    </r>
    <r>
      <rPr>
        <sz val="11"/>
        <color rgb="FF1E1E1E"/>
        <rFont val="Calibri"/>
        <family val="2"/>
        <scheme val="minor"/>
      </rPr>
      <t>    Renvoie l’inverse de la distribution suivant la loi T de Student</t>
    </r>
  </si>
  <si>
    <r>
      <t>Lookup and reference: </t>
    </r>
    <r>
      <rPr>
        <sz val="11"/>
        <color rgb="FF1E1E1E"/>
        <rFont val="Calibri"/>
        <family val="2"/>
        <scheme val="minor"/>
      </rPr>
      <t>   Renvoie le tableau dans une seule colonne</t>
    </r>
  </si>
  <si>
    <r>
      <t>Lookup and reference: </t>
    </r>
    <r>
      <rPr>
        <sz val="11"/>
        <color rgb="FF1E1E1E"/>
        <rFont val="Calibri"/>
        <family val="2"/>
        <scheme val="minor"/>
      </rPr>
      <t>   Renvoie le tableau sur une seule ligne</t>
    </r>
  </si>
  <si>
    <r>
      <t>Date and time:</t>
    </r>
    <r>
      <rPr>
        <sz val="11"/>
        <color rgb="FF1E1E1E"/>
        <rFont val="Calibri"/>
        <family val="2"/>
        <scheme val="minor"/>
      </rPr>
      <t>    Renvoie le numéro de série de la date du jour</t>
    </r>
  </si>
  <si>
    <r>
      <t>Lookup and reference:</t>
    </r>
    <r>
      <rPr>
        <sz val="11"/>
        <color rgb="FF1E1E1E"/>
        <rFont val="Calibri"/>
        <family val="2"/>
        <scheme val="minor"/>
      </rPr>
      <t>    Renvoie la transposition d’une matrice.</t>
    </r>
  </si>
  <si>
    <r>
      <t>Statistical:</t>
    </r>
    <r>
      <rPr>
        <sz val="11"/>
        <color rgb="FF1E1E1E"/>
        <rFont val="Calibri"/>
        <family val="2"/>
        <scheme val="minor"/>
      </rPr>
      <t>    Renvoie des valeurs par rapport à une tendance linéaire.</t>
    </r>
  </si>
  <si>
    <r>
      <t>Text:</t>
    </r>
    <r>
      <rPr>
        <sz val="11"/>
        <color rgb="FF1E1E1E"/>
        <rFont val="Calibri"/>
        <family val="2"/>
        <scheme val="minor"/>
      </rPr>
      <t>    Supprime les espaces du texte</t>
    </r>
  </si>
  <si>
    <r>
      <t>Statistical:</t>
    </r>
    <r>
      <rPr>
        <sz val="11"/>
        <color rgb="FF1E1E1E"/>
        <rFont val="Calibri"/>
        <family val="2"/>
        <scheme val="minor"/>
      </rPr>
      <t>    Renvoie la moyenne de la partie intérieure d’un jeu de données</t>
    </r>
  </si>
  <si>
    <r>
      <t>Logical:</t>
    </r>
    <r>
      <rPr>
        <sz val="11"/>
        <color rgb="FF1E1E1E"/>
        <rFont val="Calibri"/>
        <family val="2"/>
        <scheme val="minor"/>
      </rPr>
      <t>    Renvoie la valeur logique TRUE.</t>
    </r>
  </si>
  <si>
    <r>
      <t>Math and trigonometry:</t>
    </r>
    <r>
      <rPr>
        <sz val="11"/>
        <color rgb="FF1E1E1E"/>
        <rFont val="Calibri"/>
        <family val="2"/>
        <scheme val="minor"/>
      </rPr>
      <t>    Tronque un nombre en entier</t>
    </r>
  </si>
  <si>
    <r>
      <t>Statistical:</t>
    </r>
    <r>
      <rPr>
        <sz val="11"/>
        <color rgb="FF1E1E1E"/>
        <rFont val="Calibri"/>
        <family val="2"/>
        <scheme val="minor"/>
      </rPr>
      <t>    Renvoie la probabilité associée à un test T de Student.</t>
    </r>
  </si>
  <si>
    <r>
      <t>Compatibility:</t>
    </r>
    <r>
      <rPr>
        <sz val="11"/>
        <color rgb="FF1E1E1E"/>
        <rFont val="Calibri"/>
        <family val="2"/>
        <scheme val="minor"/>
      </rPr>
      <t>    Renvoie la probabilité associée à un test T de Student. Dans Excel 2007, il s’agit d’une fonction statistique.</t>
    </r>
  </si>
  <si>
    <r>
      <t>Information:</t>
    </r>
    <r>
      <rPr>
        <sz val="11"/>
        <color rgb="FF1E1E1E"/>
        <rFont val="Calibri"/>
        <family val="2"/>
        <scheme val="minor"/>
      </rPr>
      <t>    Renvoie un nombre indiquant le type de données d’une valeur</t>
    </r>
  </si>
  <si>
    <r>
      <t>Text:</t>
    </r>
    <r>
      <rPr>
        <sz val="11"/>
        <color rgb="FF1E1E1E"/>
        <rFont val="Calibri"/>
        <family val="2"/>
        <scheme val="minor"/>
      </rPr>
      <t>    Renvoie le caractère unicode référencé par la valeur numérique donnée</t>
    </r>
  </si>
  <si>
    <r>
      <t>Text:</t>
    </r>
    <r>
      <rPr>
        <sz val="11"/>
        <color rgb="FF1E1E1E"/>
        <rFont val="Calibri"/>
        <family val="2"/>
        <scheme val="minor"/>
      </rPr>
      <t>    Renvoie le nombre (point de code) qui correspond au premier caractère du texte</t>
    </r>
  </si>
  <si>
    <r>
      <t>Lookup and reference:</t>
    </r>
    <r>
      <rPr>
        <sz val="11"/>
        <color rgb="FF1E1E1E"/>
        <rFont val="Calibri"/>
        <family val="2"/>
        <scheme val="minor"/>
      </rPr>
      <t>    Renvoie une liste de valeurs uniques dans une liste ou une plage.</t>
    </r>
  </si>
  <si>
    <r>
      <t>Text:</t>
    </r>
    <r>
      <rPr>
        <sz val="11"/>
        <color rgb="FF1E1E1E"/>
        <rFont val="Calibri"/>
        <family val="2"/>
        <scheme val="minor"/>
      </rPr>
      <t>    Convertit le texte en majuscules</t>
    </r>
  </si>
  <si>
    <r>
      <t>Text:</t>
    </r>
    <r>
      <rPr>
        <sz val="11"/>
        <color rgb="FF1E1E1E"/>
        <rFont val="Calibri"/>
        <family val="2"/>
        <scheme val="minor"/>
      </rPr>
      <t>    Convertit un argument textuel en nombre</t>
    </r>
  </si>
  <si>
    <r>
      <t>Text: </t>
    </r>
    <r>
      <rPr>
        <sz val="11"/>
        <color rgb="FF1E1E1E"/>
        <rFont val="Calibri"/>
        <family val="2"/>
        <scheme val="minor"/>
      </rPr>
      <t>   Renvoie le texte de toute valeur spécifiée</t>
    </r>
  </si>
  <si>
    <r>
      <t>Compatibility:</t>
    </r>
    <r>
      <rPr>
        <sz val="11"/>
        <color rgb="FF1E1E1E"/>
        <rFont val="Calibri"/>
        <family val="2"/>
        <scheme val="minor"/>
      </rPr>
      <t>    Fournit une estimation de l’écart à partir d’un échantillon. Dans Excel 2007, il s’agit d’une fonction statistique.</t>
    </r>
  </si>
  <si>
    <r>
      <t>Statistical:</t>
    </r>
    <r>
      <rPr>
        <sz val="11"/>
        <color rgb="FF1E1E1E"/>
        <rFont val="Calibri"/>
        <family val="2"/>
        <scheme val="minor"/>
      </rPr>
      <t>    Calcule l’écart en fonction de la population entière</t>
    </r>
  </si>
  <si>
    <r>
      <t>Statistical:</t>
    </r>
    <r>
      <rPr>
        <sz val="11"/>
        <color rgb="FF1E1E1E"/>
        <rFont val="Calibri"/>
        <family val="2"/>
        <scheme val="minor"/>
      </rPr>
      <t>    Fournit une estimation de l’écart à partir d’un échantillon</t>
    </r>
  </si>
  <si>
    <r>
      <t>Statistical:</t>
    </r>
    <r>
      <rPr>
        <sz val="11"/>
        <color rgb="FF1E1E1E"/>
        <rFont val="Calibri"/>
        <family val="2"/>
        <scheme val="minor"/>
      </rPr>
      <t>    Évalue la varianceen fonction d’un échantillon, y compris les nombres, le texte et les valeurs logiques</t>
    </r>
  </si>
  <si>
    <r>
      <t>Compatibility:</t>
    </r>
    <r>
      <rPr>
        <sz val="11"/>
        <color rgb="FF1E1E1E"/>
        <rFont val="Calibri"/>
        <family val="2"/>
        <scheme val="minor"/>
      </rPr>
      <t>    Calcule l’écart en fonction de la population entière. Dans Excel 2007, il s’agit d’une fonction statistique.</t>
    </r>
  </si>
  <si>
    <r>
      <t>Statistical:</t>
    </r>
    <r>
      <rPr>
        <sz val="11"/>
        <color rgb="FF1E1E1E"/>
        <rFont val="Calibri"/>
        <family val="2"/>
        <scheme val="minor"/>
      </rPr>
      <t>    Calcule la variance en fonction de la population entière, y compris les nombres, le texte et les valeurs logiques</t>
    </r>
  </si>
  <si>
    <r>
      <t>Financial:</t>
    </r>
    <r>
      <rPr>
        <sz val="11"/>
        <color rgb="FF1E1E1E"/>
        <rFont val="Calibri"/>
        <family val="2"/>
        <scheme val="minor"/>
      </rPr>
      <t>    Renvoie l’amortissement d’un bien durant une période spécifiée ou partielle en utilisant une méthode d’amortissement dégressif</t>
    </r>
  </si>
  <si>
    <r>
      <t>Lookup and reference:</t>
    </r>
    <r>
      <rPr>
        <sz val="11"/>
        <color rgb="FF1E1E1E"/>
        <rFont val="Calibri"/>
        <family val="2"/>
        <scheme val="minor"/>
      </rPr>
      <t>    Cherche dans la première colonne d’un tableau et se déplace horizontalement pour renvoyer la valeur d’une cellule</t>
    </r>
  </si>
  <si>
    <r>
      <t>Look and reference: </t>
    </r>
    <r>
      <rPr>
        <sz val="11"/>
        <color rgb="FF1E1E1E"/>
        <rFont val="Calibri"/>
        <family val="2"/>
        <scheme val="minor"/>
      </rPr>
      <t>   Ajoute des tableaux verticalement et en séquence pour renvoyer un tableau plus grand</t>
    </r>
  </si>
  <si>
    <r>
      <t>Web:</t>
    </r>
    <r>
      <rPr>
        <sz val="11"/>
        <color rgb="FF1E1E1E"/>
        <rFont val="Calibri"/>
        <family val="2"/>
        <scheme val="minor"/>
      </rPr>
      <t>    Renvoie des données à partir d’un service web. Cette fonction n’est pas disponible dans Excel pour le web.</t>
    </r>
  </si>
  <si>
    <r>
      <t>Date and time:</t>
    </r>
    <r>
      <rPr>
        <sz val="11"/>
        <color rgb="FF1E1E1E"/>
        <rFont val="Calibri"/>
        <family val="2"/>
        <scheme val="minor"/>
      </rPr>
      <t>    Convertit un numéro de série en jour de la semaine</t>
    </r>
  </si>
  <si>
    <r>
      <t>Date and time:</t>
    </r>
    <r>
      <rPr>
        <sz val="11"/>
        <color rgb="FF1E1E1E"/>
        <rFont val="Calibri"/>
        <family val="2"/>
        <scheme val="minor"/>
      </rPr>
      <t>    Convertit un numéro de série en un numéro de semaine correspondant à l’année</t>
    </r>
  </si>
  <si>
    <r>
      <t>Compatibility:</t>
    </r>
    <r>
      <rPr>
        <sz val="11"/>
        <color rgb="FF1E1E1E"/>
        <rFont val="Calibri"/>
        <family val="2"/>
        <scheme val="minor"/>
      </rPr>
      <t>    Calcule la variance en fonction de la population entière, y compris les nombres, le texte et les valeurs logiques. Dans Excel 2007, il s’agit d’une fonction statistique.</t>
    </r>
  </si>
  <si>
    <r>
      <t>Statistical:</t>
    </r>
    <r>
      <rPr>
        <sz val="11"/>
        <color rgb="FF1E1E1E"/>
        <rFont val="Calibri"/>
        <family val="2"/>
        <scheme val="minor"/>
      </rPr>
      <t>    Renvoie la distribution suivant la loi de Weibull</t>
    </r>
  </si>
  <si>
    <r>
      <t>Date and time:</t>
    </r>
    <r>
      <rPr>
        <sz val="11"/>
        <color rgb="FF1E1E1E"/>
        <rFont val="Calibri"/>
        <family val="2"/>
        <scheme val="minor"/>
      </rPr>
      <t>    Renvoie le numéro de série de la date précédant ou suivant un nombre de jours ouvrés spécifié</t>
    </r>
  </si>
  <si>
    <r>
      <t>Date and time:</t>
    </r>
    <r>
      <rPr>
        <sz val="11"/>
        <color rgb="FF1E1E1E"/>
        <rFont val="Calibri"/>
        <family val="2"/>
        <scheme val="minor"/>
      </rPr>
      <t>    Renvoie le numéro de série de la date précédant ou suivant un nombre spécifié de jours ouvrés à l’aide de paramètres indiquant le nombre de jours compris dans un week-end</t>
    </r>
  </si>
  <si>
    <r>
      <t>Look and reference: </t>
    </r>
    <r>
      <rPr>
        <sz val="11"/>
        <color rgb="FF1E1E1E"/>
        <rFont val="Calibri"/>
        <family val="2"/>
        <scheme val="minor"/>
      </rPr>
      <t>   Encapsule la ligne ou la colonne de valeurs fournie par colonnes après un nombre spécifié d’éléments</t>
    </r>
  </si>
  <si>
    <r>
      <t>Look and reference: </t>
    </r>
    <r>
      <rPr>
        <sz val="11"/>
        <color rgb="FF1E1E1E"/>
        <rFont val="Calibri"/>
        <family val="2"/>
        <scheme val="minor"/>
      </rPr>
      <t>   Encapsule la ligne ou la colonne de valeurs fournie par lignes après un nombre spécifié d’éléments</t>
    </r>
  </si>
  <si>
    <r>
      <t>Financial:</t>
    </r>
    <r>
      <rPr>
        <sz val="11"/>
        <color rgb="FF1E1E1E"/>
        <rFont val="Calibri"/>
        <family val="2"/>
        <scheme val="minor"/>
      </rPr>
      <t>    Renvoie le taux de rendement interne d’une planification de flux financiers qui n’est pas nécessairement périodique</t>
    </r>
  </si>
  <si>
    <r>
      <t>Lookup and reference:</t>
    </r>
    <r>
      <rPr>
        <sz val="11"/>
        <color rgb="FF1E1E1E"/>
        <rFont val="Calibri"/>
        <family val="2"/>
        <scheme val="minor"/>
      </rPr>
      <t>    Recherche une plage ou une matrice et renvoie un élément correspondant à la première correspondance qu’elle trouve. Si une correspondance n’existe pas, la recherche X peut renvoyer la correspondance la plus proche (approximative). </t>
    </r>
  </si>
  <si>
    <r>
      <t>Lookup and reference:</t>
    </r>
    <r>
      <rPr>
        <sz val="11"/>
        <color rgb="FF1E1E1E"/>
        <rFont val="Calibri"/>
        <family val="2"/>
        <scheme val="minor"/>
      </rPr>
      <t>    Renvoie la position relative d'un élément dans un tableau ou une plage de cellules. </t>
    </r>
  </si>
  <si>
    <r>
      <t>Financial:</t>
    </r>
    <r>
      <rPr>
        <sz val="11"/>
        <color rgb="FF1E1E1E"/>
        <rFont val="Calibri"/>
        <family val="2"/>
        <scheme val="minor"/>
      </rPr>
      <t>    Renvoie la valeur actuelle nette d’une planification de flux financiers qui n’est pas nécessairement périodique</t>
    </r>
  </si>
  <si>
    <r>
      <t>Logical:</t>
    </r>
    <r>
      <rPr>
        <sz val="11"/>
        <color rgb="FF1E1E1E"/>
        <rFont val="Calibri"/>
        <family val="2"/>
        <scheme val="minor"/>
      </rPr>
      <t>    Renvoie une valeur logique exclusive OR de tous les arguments</t>
    </r>
  </si>
  <si>
    <r>
      <t>Date and time:</t>
    </r>
    <r>
      <rPr>
        <sz val="11"/>
        <color rgb="FF1E1E1E"/>
        <rFont val="Calibri"/>
        <family val="2"/>
        <scheme val="minor"/>
      </rPr>
      <t>    Convertit un numéro de série en année</t>
    </r>
  </si>
  <si>
    <r>
      <t>Date and time:</t>
    </r>
    <r>
      <rPr>
        <sz val="11"/>
        <color rgb="FF1E1E1E"/>
        <rFont val="Calibri"/>
        <family val="2"/>
        <scheme val="minor"/>
      </rPr>
      <t>    Renvoie la fraction de l’année représentant le nombre de jours entiers compris entre start_date et end_date</t>
    </r>
  </si>
  <si>
    <r>
      <t>Financial:</t>
    </r>
    <r>
      <rPr>
        <sz val="11"/>
        <color rgb="FF1E1E1E"/>
        <rFont val="Calibri"/>
        <family val="2"/>
        <scheme val="minor"/>
      </rPr>
      <t>    Renvoie le rendement d’un titre rapportant des intérêts périodiquement</t>
    </r>
  </si>
  <si>
    <r>
      <t>Financial:</t>
    </r>
    <r>
      <rPr>
        <sz val="11"/>
        <color rgb="FF1E1E1E"/>
        <rFont val="Calibri"/>
        <family val="2"/>
        <scheme val="minor"/>
      </rPr>
      <t>    Renvoie le rendement annuel d’un titre escompté, par exemple, un bon du Trésor</t>
    </r>
  </si>
  <si>
    <r>
      <t>Financial:</t>
    </r>
    <r>
      <rPr>
        <sz val="11"/>
        <color rgb="FF1E1E1E"/>
        <rFont val="Calibri"/>
        <family val="2"/>
        <scheme val="minor"/>
      </rPr>
      <t>    Renvoie le rendement annuel d’un titre pour lequel des intérêts sont payés à l’échéance</t>
    </r>
  </si>
  <si>
    <r>
      <t>Statistical:</t>
    </r>
    <r>
      <rPr>
        <sz val="11"/>
        <color rgb="FF1E1E1E"/>
        <rFont val="Calibri"/>
        <family val="2"/>
        <scheme val="minor"/>
      </rPr>
      <t>    Renvoie la valeur de probabilité unilatérale du test Z</t>
    </r>
  </si>
  <si>
    <r>
      <t>Compatibility:</t>
    </r>
    <r>
      <rPr>
        <sz val="11"/>
        <color rgb="FF1E1E1E"/>
        <rFont val="Calibri"/>
        <family val="2"/>
        <scheme val="minor"/>
      </rPr>
      <t>    Renvoie la valeur de probabilité unilatérale du test Z. Dans Excel 2007, il s’agit d’une fonction statistique.</t>
    </r>
  </si>
  <si>
    <t xml:space="preserve">Quand vous voulez séparer le contenu d'une colonne en 2 ou 3 parties ou plus : </t>
  </si>
  <si>
    <t>Deconcatener</t>
  </si>
  <si>
    <t>Formules math :</t>
  </si>
  <si>
    <t>Vous auriez peut-être besoin de certains formules mathématiques en service production ou Recherche et développement</t>
  </si>
  <si>
    <t>par exemple pour mesurer la dureté d'une composante ou la résistance à la chaleur…etc</t>
  </si>
  <si>
    <t>A(x)</t>
  </si>
  <si>
    <t>2 x + 3</t>
  </si>
  <si>
    <t>dérivée de A : A'(x)</t>
  </si>
  <si>
    <t>B(x)</t>
  </si>
  <si>
    <r>
      <t xml:space="preserve"> - x</t>
    </r>
    <r>
      <rPr>
        <b/>
        <vertAlign val="superscript"/>
        <sz val="10"/>
        <color rgb="FF0000FF"/>
        <rFont val="Book Antiqua"/>
        <family val="1"/>
      </rPr>
      <t>2</t>
    </r>
  </si>
  <si>
    <t>dérivée de B : B'(x)</t>
  </si>
  <si>
    <t xml:space="preserve"> - 2 x</t>
  </si>
  <si>
    <t>C(x)</t>
  </si>
  <si>
    <r>
      <t>0,2 x</t>
    </r>
    <r>
      <rPr>
        <b/>
        <vertAlign val="superscript"/>
        <sz val="10"/>
        <color rgb="FF0000FF"/>
        <rFont val="Book Antiqua"/>
        <family val="1"/>
      </rPr>
      <t>3</t>
    </r>
  </si>
  <si>
    <t>dérivée de C : C'(x)</t>
  </si>
  <si>
    <r>
      <t xml:space="preserve"> 0,6 x</t>
    </r>
    <r>
      <rPr>
        <b/>
        <vertAlign val="superscript"/>
        <sz val="10"/>
        <color rgb="FF0000FF"/>
        <rFont val="Book Antiqua"/>
        <family val="1"/>
      </rPr>
      <t>2</t>
    </r>
  </si>
  <si>
    <t>D(x)</t>
  </si>
  <si>
    <t>(1/x)  + 3</t>
  </si>
  <si>
    <t>dérivée de D : D'(x)</t>
  </si>
  <si>
    <r>
      <t xml:space="preserve"> - ( 1 / x</t>
    </r>
    <r>
      <rPr>
        <b/>
        <vertAlign val="superscript"/>
        <sz val="10"/>
        <color rgb="FF0000FF"/>
        <rFont val="Book Antiqua"/>
        <family val="1"/>
      </rPr>
      <t>2</t>
    </r>
    <r>
      <rPr>
        <b/>
        <sz val="10"/>
        <color rgb="FF0000FF"/>
        <rFont val="Book Antiqua"/>
        <family val="1"/>
      </rPr>
      <t xml:space="preserve"> )</t>
    </r>
  </si>
  <si>
    <t>Racine carrée ???</t>
  </si>
  <si>
    <t>incrémentez la cellue H21 vers la droite jusqu'à obtenir la symétrie</t>
  </si>
  <si>
    <t>saisissez les formules adéquates pour chacune des 8 fonctions mathématiques</t>
  </si>
  <si>
    <t>incrémentez ces formules horizontalement jusqu'à la dernière donnée</t>
  </si>
  <si>
    <t>au cas ou un message d'erreur apparait, remplacez le par du vide</t>
  </si>
  <si>
    <t>créez un graphique par fonction, en "nuage de points avec courbes lissées et marqueurs"</t>
  </si>
  <si>
    <t>placez le 1er graphique à la cellule AD2 et le graphique de sa dérivée à la cellule AK2, continuez pour le reste des fonctions mathéatiques</t>
  </si>
  <si>
    <t xml:space="preserve">Axe des abscisses : </t>
  </si>
  <si>
    <t>A'</t>
  </si>
  <si>
    <t>B'</t>
  </si>
  <si>
    <t>C'</t>
  </si>
  <si>
    <t>D'</t>
  </si>
  <si>
    <t>Un peu de math ne fait mal à personne :</t>
  </si>
  <si>
    <r>
      <t xml:space="preserve">ALEA() </t>
    </r>
    <r>
      <rPr>
        <i/>
        <sz val="10"/>
        <color rgb="FF0070C0"/>
        <rFont val="Book Antiqua"/>
        <family val="1"/>
      </rPr>
      <t>(sans argument)</t>
    </r>
  </si>
  <si>
    <t>Outil Echantillon :</t>
  </si>
  <si>
    <t>Onglet "Données"</t>
  </si>
  <si>
    <r>
      <t xml:space="preserve">ALEA.ENTRE.BORNES(min, max) </t>
    </r>
    <r>
      <rPr>
        <i/>
        <sz val="10"/>
        <color rgb="FF0070C0"/>
        <rFont val="Book Antiqua"/>
        <family val="1"/>
      </rPr>
      <t>(ARANDBETWEEN)</t>
    </r>
  </si>
  <si>
    <t>Groupe de commandes "Analyse"</t>
  </si>
  <si>
    <r>
      <t>min</t>
    </r>
    <r>
      <rPr>
        <sz val="10"/>
        <color rgb="FF1E1E1E"/>
        <rFont val="Book Antiqua"/>
        <family val="1"/>
      </rPr>
      <t>    Obligatoire. Représente le plus petit nombre entier que la fonction ALEA.ENTRE.BORNES peut renvoyer.</t>
    </r>
  </si>
  <si>
    <t>Commande "Utilitaire d'analyse"</t>
  </si>
  <si>
    <r>
      <t>max</t>
    </r>
    <r>
      <rPr>
        <sz val="10"/>
        <color rgb="FF1E1E1E"/>
        <rFont val="Book Antiqua"/>
        <family val="1"/>
      </rPr>
      <t>    Obligatoire. Représente le plus grand nombre entier que la fonction ALEA.ENTRE.BORNES peut renvoyer.</t>
    </r>
  </si>
  <si>
    <t>Les nombres aléatoires font partie de la plage d'origine</t>
  </si>
  <si>
    <t>Echantillon de 20</t>
  </si>
  <si>
    <t>Echantillon de 50</t>
  </si>
  <si>
    <t>Echantillon produit</t>
  </si>
  <si>
    <t>min n° fact</t>
  </si>
  <si>
    <t>BG38</t>
  </si>
  <si>
    <t>max n° fact</t>
  </si>
  <si>
    <t xml:space="preserve">Echantillonnage avec Excel : </t>
  </si>
  <si>
    <t>Echantillonnage</t>
  </si>
  <si>
    <t xml:space="preserve">To do </t>
  </si>
  <si>
    <t>Sélection rapide de cellules vides</t>
  </si>
  <si>
    <t>Pour avoir le moins d'erreur de conception de formules, il faut maitriser la référenciation en Excel.</t>
  </si>
  <si>
    <t>Références relatives / Références Absolues / Externes-feuilles / Externes-classeurs :</t>
  </si>
  <si>
    <t>Produits</t>
  </si>
  <si>
    <t>Cout unitaire</t>
  </si>
  <si>
    <t>Localisation</t>
  </si>
  <si>
    <t>Cout total</t>
  </si>
  <si>
    <t>Cout total CMP</t>
  </si>
  <si>
    <t>1. Transformez cette plage en un tableau structuré</t>
  </si>
  <si>
    <t>H5 est figée par des $, c'est devenu une référence absolue</t>
  </si>
  <si>
    <t>Kairouan</t>
  </si>
  <si>
    <t>Importation fichier Txt :</t>
  </si>
  <si>
    <t>Lorsque vous importez les données comptables du client pour les traiter en cabinet sur excel, le processus est similaire aux tâches à réaliser en cette feuille de calcul :</t>
  </si>
  <si>
    <t>L'Opposé de Concatener : Convertir (différent de la fonction "Convert")</t>
  </si>
  <si>
    <t>En faisant les présentations, apprenons à gérer les noms de champs sur Excel :</t>
  </si>
  <si>
    <t>Graphiques Sparkline</t>
  </si>
  <si>
    <t>Production Article K4</t>
  </si>
  <si>
    <t>1re semaine</t>
  </si>
  <si>
    <t>2e semaine</t>
  </si>
  <si>
    <t>3e semaine</t>
  </si>
  <si>
    <t>4e semaine</t>
  </si>
  <si>
    <t>5e semaine</t>
  </si>
  <si>
    <t>Total</t>
  </si>
  <si>
    <t>K4-1</t>
  </si>
  <si>
    <t>K4-2</t>
  </si>
  <si>
    <t>K4-3</t>
  </si>
  <si>
    <t>K4-4</t>
  </si>
  <si>
    <t>K4-5</t>
  </si>
  <si>
    <t>K4-6</t>
  </si>
  <si>
    <t>K4-7</t>
  </si>
  <si>
    <t>K4-8</t>
  </si>
  <si>
    <t>K4-9</t>
  </si>
  <si>
    <t>K4-10</t>
  </si>
  <si>
    <t>Tendance</t>
  </si>
  <si>
    <t>Sparkline</t>
  </si>
  <si>
    <t>Fonction Excel</t>
  </si>
  <si>
    <t>Produit</t>
  </si>
  <si>
    <t>Prix</t>
  </si>
  <si>
    <t>Janvier</t>
  </si>
  <si>
    <t>Février</t>
  </si>
  <si>
    <t>Mars</t>
  </si>
  <si>
    <t>Avril</t>
  </si>
  <si>
    <t>Mai</t>
  </si>
  <si>
    <t>Juin</t>
  </si>
  <si>
    <t>Juillet</t>
  </si>
  <si>
    <t>Août</t>
  </si>
  <si>
    <t>Septembre</t>
  </si>
  <si>
    <t>Octobre</t>
  </si>
  <si>
    <t>Novembre</t>
  </si>
  <si>
    <t>Décembre</t>
  </si>
  <si>
    <t>Astuce graphique : un graphique sans graphique</t>
  </si>
  <si>
    <t>Lorsque vous voulez visualiser une tendance même lorsque vous changez imédiatement des données : utilisez les options Sparkline (lignes) sinon utilisez une astuce (colonnes)</t>
  </si>
  <si>
    <t>Tendance des prix</t>
  </si>
  <si>
    <t>En Audit, plus l'échantillon est sélectionné au hasard, plus l'auditeur est couvert, plus il est ciblé moins l'auditeur est couvert :</t>
  </si>
  <si>
    <t>Fonctions sans arguments :</t>
  </si>
  <si>
    <t>Sans Argum</t>
  </si>
  <si>
    <t>Les fonctions les plus faciles d'Excel :</t>
  </si>
  <si>
    <t>Astuce graphique : graphique sans graphique</t>
  </si>
  <si>
    <t>Session 1 &amp; 2</t>
  </si>
  <si>
    <t>Entetes</t>
  </si>
  <si>
    <t>Z</t>
  </si>
  <si>
    <t>Suppression des doublons pour un champs</t>
  </si>
  <si>
    <t>Faire disparaître les messages d'erreur lors d'une présentation</t>
  </si>
  <si>
    <t>Entêtes à répéter (plage ou tableau)</t>
  </si>
  <si>
    <t>Diapo 38 :</t>
  </si>
  <si>
    <t xml:space="preserve">FORMAT CONDItIONNEL : </t>
  </si>
  <si>
    <t>Mois /Produit</t>
  </si>
  <si>
    <t>Tri personnalisé :</t>
  </si>
  <si>
    <t>nb erreur</t>
  </si>
  <si>
    <t>Diapo 40 :</t>
  </si>
  <si>
    <t>Ouvrez le fichier de nos travaux de Vendredi dernier. (session 1)</t>
  </si>
  <si>
    <t>7. En la feuille de calcul "Participants" cellule K5, faites comme si Sedik achèterait le Produit 1 au fichier "9", écrire "=", puis sélectionner en fichier "9" la cellule "D5", puis "ok"</t>
  </si>
  <si>
    <t>6. copier la feuille "9" et déplacez la vers un nouveau classeur. Appelez ce classeur "9"</t>
  </si>
  <si>
    <t>8. Maintenant, au fichier "9", sélectionner la cellule "L5", inscrivez-y "=", puis placer vous à la feuille "7" de notre fichier des travaux de Vendredi dernier et cliquez avec la souris sur la cellule "D4", puis "ok"</t>
  </si>
  <si>
    <t>Monastir</t>
  </si>
  <si>
    <t>Gabes</t>
  </si>
  <si>
    <t>Colonne1</t>
  </si>
  <si>
    <t>Étiquettes de lignes</t>
  </si>
  <si>
    <t>Total général</t>
  </si>
  <si>
    <t>Étiquettes de colonnes</t>
  </si>
  <si>
    <t>Somme de nb erreur</t>
  </si>
  <si>
    <t>Diapo 48</t>
  </si>
  <si>
    <t>2. En la cellule G6, calculer le cout total par produit</t>
  </si>
  <si>
    <t>BTS</t>
  </si>
  <si>
    <t>9'!</t>
  </si>
  <si>
    <t>3. La Direction veut utiliser le cout moyen pondéré : en la cellule B6, calculer y le cout moyen pondéré</t>
  </si>
  <si>
    <t>4. En la cellule H6, calculer le cout total par produit sur la base du cout moyen pondéré, incrémentez vers le bas. C'est une référence relative.</t>
  </si>
  <si>
    <t>5. Sélectionner H6, copiez-coller en i6. Tapez sur le raccourci F2 (du clavier), sélectionner la référence qui ne devrait pas changer et tapez sur le raccoursi F4 du clavier, puis "ok",  incrémentez en bas.</t>
  </si>
  <si>
    <t>Session 2</t>
  </si>
  <si>
    <r>
      <t xml:space="preserve">Sélection d'une plage </t>
    </r>
    <r>
      <rPr>
        <b/>
        <sz val="10"/>
        <color rgb="FF00B050"/>
        <rFont val="Book Antiqua"/>
        <family val="1"/>
      </rPr>
      <t>(Ctrl A)</t>
    </r>
  </si>
  <si>
    <r>
      <t xml:space="preserve">Plage simple de données et tableaux structurés </t>
    </r>
    <r>
      <rPr>
        <b/>
        <sz val="10"/>
        <color rgb="FF00B050"/>
        <rFont val="Book Antiqua"/>
        <family val="1"/>
      </rPr>
      <t>/ répéter l'entête par page</t>
    </r>
  </si>
  <si>
    <r>
      <t xml:space="preserve">Références relatives / Références Absolues / </t>
    </r>
    <r>
      <rPr>
        <b/>
        <sz val="10"/>
        <color rgb="FF0000FF"/>
        <rFont val="Book Antiqua"/>
        <family val="1"/>
      </rPr>
      <t>mixte</t>
    </r>
    <r>
      <rPr>
        <b/>
        <sz val="10"/>
        <color rgb="FF00B050"/>
        <rFont val="Book Antiqua"/>
        <family val="1"/>
      </rPr>
      <t xml:space="preserve"> / interne / externe</t>
    </r>
  </si>
  <si>
    <r>
      <rPr>
        <b/>
        <sz val="10"/>
        <color rgb="FF00B050"/>
        <rFont val="Book Antiqua"/>
        <family val="1"/>
      </rPr>
      <t>Tri (habituel par ligne), tri personnalisé</t>
    </r>
    <r>
      <rPr>
        <sz val="10"/>
        <color rgb="FF0000FF"/>
        <rFont val="Book Antiqua"/>
        <family val="1"/>
      </rPr>
      <t>, tri par colonne</t>
    </r>
  </si>
  <si>
    <t>AUJOURDHUI ()</t>
  </si>
  <si>
    <t>MAINTENANT ()</t>
  </si>
  <si>
    <t>PI ()</t>
  </si>
  <si>
    <t>ALEA ()</t>
  </si>
  <si>
    <t>donne la date du jour même où est positionné l'ordinateur à la configuration standard</t>
  </si>
  <si>
    <t>donne la date et l'heure à l'instant de la saisie de cette formule ou à la date d'ouverture du fichier contenant cette formule à la configuration standard xx/xx/xxxx   xx : xx</t>
  </si>
  <si>
    <t>donne le nombre PI  à 9 décimales près</t>
  </si>
  <si>
    <t>donne un nombre au hasard entre 0 et 1 (change à chaque manipulation de la feuille)</t>
  </si>
  <si>
    <t>Syntaxe de la fonction</t>
  </si>
  <si>
    <t>Explication</t>
  </si>
  <si>
    <t>Feuille 9</t>
  </si>
  <si>
    <t>Déplacement de champs d'une formule en cours de saisie</t>
  </si>
  <si>
    <r>
      <t xml:space="preserve">Déplacement d'une variante en une formule </t>
    </r>
    <r>
      <rPr>
        <sz val="10"/>
        <color rgb="FF00B050"/>
        <rFont val="Book Antiqua"/>
        <family val="1"/>
      </rPr>
      <t>(en cours de saisie de la formule)</t>
    </r>
  </si>
  <si>
    <t>Barrer le contenu de la cellule (pour le 5 : ne pas utiliser le clavier numérique)</t>
  </si>
  <si>
    <t>CONCATENER (concat version 2019)</t>
  </si>
  <si>
    <t>indique si le contenu de la cellule est numérique (1) ou alphanumérique (2)</t>
  </si>
  <si>
    <t>2AB360</t>
  </si>
  <si>
    <t>donne la date du jour même où est positionné l'ordinateur à la configuration "date" standard</t>
  </si>
  <si>
    <t>c'est une fonction sans argument, rien n'est saisi entre les parenthèses</t>
  </si>
  <si>
    <t xml:space="preserve"> = AUJOURDHUI ( ) </t>
  </si>
  <si>
    <t>donne la date du jour même où est positionné l'ordinateur et l'heure (au moment de la saisie même) à la configuration "date heure" standard</t>
  </si>
  <si>
    <t xml:space="preserve"> = MAINTENANT ( ) </t>
  </si>
  <si>
    <t>c'est une fonction sans argument, rien n'est saisi entre les parenthèses. C'est une fonction qui s'actualise automatiquement à chaque modification d'une donnée de la même feuille. Pour garder le 1er nobre affiché il faut (copier-coller) valeur</t>
  </si>
  <si>
    <t xml:space="preserve"> = ALEA ( ) </t>
  </si>
  <si>
    <t>donne un nombre entre 0 et 1 au hasard</t>
  </si>
  <si>
    <t>le type va de 0 à 4, sinon vrai/faux</t>
  </si>
  <si>
    <t>Type 0 : chiffres romains classiques (499 = CDXCIX)</t>
  </si>
  <si>
    <t>Type 1 : Chiffres romains plus concis (499 = LDVLIV)</t>
  </si>
  <si>
    <t>Type 2 : encore plus concis que 1 (499 = XDIX)</t>
  </si>
  <si>
    <t>Type 3 : encore plus concis que 2 (499 = VDIV)</t>
  </si>
  <si>
    <t>Type 4 : les plus simplifiés (499 = ID)</t>
  </si>
  <si>
    <t>Vrai : type classique (499 = CDXCIX)</t>
  </si>
  <si>
    <t>Faux : type simplifié (499=ID)</t>
  </si>
  <si>
    <t>Convertit un nombre, écrit en chiffres arabes, en un nombre écrit en chiffres romains (en le rendant au format texte)</t>
  </si>
  <si>
    <t xml:space="preserve"> = ROMAIN ( H139 ; 0 ) </t>
  </si>
  <si>
    <t xml:space="preserve"> = ROMAIN ( H140 ; 1 ) </t>
  </si>
  <si>
    <t xml:space="preserve"> = ROMAIN ( H141 ; 2 ) </t>
  </si>
  <si>
    <t xml:space="preserve"> = ROMAIN ( H142 ; 3 ) </t>
  </si>
  <si>
    <t xml:space="preserve"> = ROMAIN ( H143 ; 4 ) </t>
  </si>
  <si>
    <t xml:space="preserve"> = ROMAIN ( H144 ; VRAI ) </t>
  </si>
  <si>
    <t xml:space="preserve"> = ROMAIN ( H145 ; FAUX ) </t>
  </si>
  <si>
    <t>Un message d'erreur (#VALEUR) survient si le nombre est négatif ou supérieur à 3999.</t>
  </si>
  <si>
    <t>Observations</t>
  </si>
  <si>
    <t>donne la valeur absolue d'un nombre</t>
  </si>
  <si>
    <t>donne l'arc-cosinus d'un nombre</t>
  </si>
  <si>
    <t xml:space="preserve"> = ABS ( G84 ) </t>
  </si>
  <si>
    <t xml:space="preserve"> = ACOS ( G85 ) </t>
  </si>
  <si>
    <r>
      <t xml:space="preserve">affiche la valeur de </t>
    </r>
    <r>
      <rPr>
        <sz val="20"/>
        <color theme="1"/>
        <rFont val="Symbol"/>
        <family val="1"/>
        <charset val="2"/>
      </rPr>
      <t xml:space="preserve">p </t>
    </r>
    <r>
      <rPr>
        <sz val="10"/>
        <color theme="1"/>
        <rFont val="Book Antiqua"/>
        <family val="1"/>
      </rPr>
      <t>(PI) avec une précision de 15 chiffres décimaux</t>
    </r>
  </si>
  <si>
    <t xml:space="preserve"> = PI ( ) </t>
  </si>
  <si>
    <t>Calcule la somme simple des nombres se trouvant dans une plage de cellules</t>
  </si>
  <si>
    <t>les nombres se trouvant de H139 à H146</t>
  </si>
  <si>
    <t xml:space="preserve"> = somme ( plage ) </t>
  </si>
  <si>
    <r>
      <t>RECHERCHEX</t>
    </r>
    <r>
      <rPr>
        <sz val="10"/>
        <color theme="1"/>
        <rFont val="Book Antiqua"/>
        <family val="1"/>
      </rPr>
      <t xml:space="preserve"> (version Office 365)</t>
    </r>
  </si>
  <si>
    <t>Change une plage de cellules verticales en plage horizontale et vice-versa</t>
  </si>
  <si>
    <t>résultat décalé à la cellule L291.</t>
  </si>
  <si>
    <t xml:space="preserve"> = TRANSPOSE ( plage ) </t>
  </si>
  <si>
    <t>pour fonctionner, il faut en saisissant la fonction taper sur (Ctrl+shift+entrée) car il s'agit de calculs matriciels) en ayant fait attention de sélectionner déjà un nombre de cellules correspondant au nombre de la matrice d'origine mais en sens inverse.</t>
  </si>
  <si>
    <t>Assemble le contenu de plusieurs cellules impérativement séparées par des " ; " pour en former une seule chaine de caractères au format texte</t>
  </si>
  <si>
    <t>le contenu de la Matrice unicolonne de H139 à H 145</t>
  </si>
  <si>
    <t xml:space="preserve"> = CONCATENER ( H139 ; H140 ; H141 ; H142 ; H143 ; H144 ; H145 ) </t>
  </si>
  <si>
    <t>un message d'erreur (#VALEUR!) survient quand Concatener est appliqué à une plage.</t>
  </si>
  <si>
    <t xml:space="preserve"> = TYPE ( H362 ) </t>
  </si>
  <si>
    <t>Mise en forme conditionnelle (et efaccer les règles)</t>
  </si>
  <si>
    <r>
      <rPr>
        <b/>
        <sz val="10"/>
        <color rgb="FF00B050"/>
        <rFont val="Book Antiqua"/>
        <family val="1"/>
      </rPr>
      <t>Alea (simple</t>
    </r>
    <r>
      <rPr>
        <sz val="10"/>
        <color rgb="FF0000FF"/>
        <rFont val="Book Antiqua"/>
        <family val="1"/>
      </rPr>
      <t xml:space="preserve"> et entre bornes)</t>
    </r>
  </si>
  <si>
    <t>Spécificités des arguments</t>
  </si>
  <si>
    <t>Domaine</t>
  </si>
  <si>
    <t>Calcule l'amortissement linéaire selon la formule (coût - valeur résiduelle) / durée.</t>
  </si>
  <si>
    <t xml:space="preserve"> = AMORLIN ( 20 000 dtn ; 3 500 dtn ; 10 ans ) </t>
  </si>
  <si>
    <t>la fonction ne supprote pas le prorata temporis dû à une acquisition en cours d'exercice comptable.</t>
  </si>
  <si>
    <t>Bien acquis à 20 000 dtn, sa valeur résiduelle sera de 3 500 dtn sa durée d'utilité sera de 10 ans complets</t>
  </si>
  <si>
    <t>Calcule l'amortissement linéaire proportionnel pour chaque période comptable</t>
  </si>
  <si>
    <t>Bien acquis à 20 000 dtn, sa valeur résiduelle sera de 3 500 dtn sa durée d'utilité sera de 09 ans et 08 mois</t>
  </si>
  <si>
    <t xml:space="preserve"> = AMORLINC ( 20 000 dtn ; DATE ( 2002 ; 2 ; 2 ) ; DATE ( 2002 ; 12 ; 31 ) ; 3 500 dtn ; 8 ; 1/10 ; 4 ) </t>
  </si>
  <si>
    <t>Les dates doivent être entrées en utilisant la fonction DATE. Ex: saisir DATE(2008;5;23) pour le 23e jour du mois de mai 2008. Des problèmes peuvent survenir si les dates sont entrées sous forme de texte.</t>
  </si>
  <si>
    <t>VCN</t>
  </si>
  <si>
    <t>Date d'acquisition :</t>
  </si>
  <si>
    <t>Coût d'acquisition :</t>
  </si>
  <si>
    <t xml:space="preserve">Valeur résiduelle : </t>
  </si>
  <si>
    <t>Méthode d'amortissement :</t>
  </si>
  <si>
    <t>Linéaire</t>
  </si>
  <si>
    <t xml:space="preserve">Durée d'utilité : </t>
  </si>
  <si>
    <t>ans</t>
  </si>
  <si>
    <t>Durée en jours d'utilisation par an</t>
  </si>
  <si>
    <t>Durée d'utilité en jours :</t>
  </si>
  <si>
    <t xml:space="preserve"> = 10 + (4*30) + (6*360) = </t>
  </si>
  <si>
    <t>Annuité d'amort</t>
  </si>
  <si>
    <t>Montant amortissable</t>
  </si>
  <si>
    <t>date d'amor
tissement</t>
  </si>
  <si>
    <t xml:space="preserve"> = 6 * 360 = </t>
  </si>
  <si>
    <t>Amorlinc exercice 2008</t>
  </si>
  <si>
    <t xml:space="preserve">Fonction AMORLINC </t>
  </si>
  <si>
    <r>
      <t>AMORLINC(</t>
    </r>
    <r>
      <rPr>
        <sz val="10"/>
        <color rgb="FF0000FF"/>
        <rFont val="Book Antiqua"/>
        <family val="1"/>
      </rPr>
      <t>$K$2</t>
    </r>
    <r>
      <rPr>
        <sz val="10"/>
        <color theme="1"/>
        <rFont val="Book Antiqua"/>
        <family val="1"/>
      </rPr>
      <t>;</t>
    </r>
    <r>
      <rPr>
        <sz val="10"/>
        <color rgb="FFFF0000"/>
        <rFont val="Book Antiqua"/>
        <family val="1"/>
      </rPr>
      <t>DATE(ANNEE($K$4);MOIS($K$4);JOUR($K$4))</t>
    </r>
    <r>
      <rPr>
        <sz val="10"/>
        <color theme="1"/>
        <rFont val="Book Antiqua"/>
        <family val="1"/>
      </rPr>
      <t>;</t>
    </r>
    <r>
      <rPr>
        <b/>
        <sz val="10"/>
        <color rgb="FF00B050"/>
        <rFont val="Book Antiqua"/>
        <family val="1"/>
      </rPr>
      <t>DATE(ANNEE($K$4);12;31)</t>
    </r>
    <r>
      <rPr>
        <sz val="10"/>
        <color theme="1"/>
        <rFont val="Book Antiqua"/>
        <family val="1"/>
      </rPr>
      <t>;$K$3;</t>
    </r>
    <r>
      <rPr>
        <b/>
        <sz val="10"/>
        <color rgb="FFCC00FF"/>
        <rFont val="Book Antiqua"/>
        <family val="1"/>
      </rPr>
      <t>(ANNEE(I11)-ANNEE($K$4))</t>
    </r>
    <r>
      <rPr>
        <sz val="10"/>
        <color theme="1"/>
        <rFont val="Book Antiqua"/>
        <family val="1"/>
      </rPr>
      <t>;</t>
    </r>
    <r>
      <rPr>
        <b/>
        <sz val="10"/>
        <color theme="7" tint="-0.249977111117893"/>
        <rFont val="Book Antiqua"/>
        <family val="1"/>
      </rPr>
      <t>1/$K$5</t>
    </r>
    <r>
      <rPr>
        <sz val="10"/>
        <color theme="1"/>
        <rFont val="Book Antiqua"/>
        <family val="1"/>
      </rPr>
      <t>;0)</t>
    </r>
  </si>
  <si>
    <t>elle ne fonctionne pas bien si on divise le montant amortissable sur la durée de vie (excel calcule des durées de vie en années complètes)</t>
  </si>
  <si>
    <t>elle ne fonctionne pas bien car elle amorti toujours sur (une durée de vie -1)</t>
  </si>
  <si>
    <t xml:space="preserve">du 20 Aout 2008 au 31 Décembre 2014 = </t>
  </si>
  <si>
    <t>Seddik</t>
  </si>
  <si>
    <t>Souheil</t>
  </si>
  <si>
    <t>sedik@xxxxxx.com</t>
  </si>
  <si>
    <t>chayma@xxxxxx.com</t>
  </si>
  <si>
    <t>souheil@xxxxxx.com</t>
  </si>
  <si>
    <t>rabeb@xxxxxx.com</t>
  </si>
  <si>
    <t>alya@xxxxxx.com</t>
  </si>
  <si>
    <t>sondes@xxxxxx.com</t>
  </si>
  <si>
    <t>Réalisé le ………….. 2022</t>
  </si>
  <si>
    <t>Non encore réalisé au …………... 2022</t>
  </si>
  <si>
    <t>Réalisé le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</si>
</sst>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DTN&quot;;[Red]\-#,##0.00\ &quot;DTN&quot;"/>
    <numFmt numFmtId="43" formatCode="_-* #,##0.00\ _D_T_N_-;\-* #,##0.00\ _D_T_N_-;_-* &quot;-&quot;??\ _D_T_N_-;_-@_-"/>
    <numFmt numFmtId="164" formatCode="0.0%"/>
    <numFmt numFmtId="165" formatCode="0.0000"/>
    <numFmt numFmtId="166" formatCode="#,##0.000"/>
    <numFmt numFmtId="167" formatCode="0.000"/>
    <numFmt numFmtId="168" formatCode="0.00000"/>
    <numFmt numFmtId="169" formatCode="_-* #,##0\ _D_T_N_-;\-* #,##0\ _D_T_N_-;_-* &quot;-&quot;??\ _D_T_N_-;_-@_-"/>
  </numFmts>
  <fonts count="61" x14ac:knownFonts="1">
    <font>
      <sz val="11"/>
      <color theme="1"/>
      <name val="Calibri"/>
      <family val="2"/>
      <scheme val="minor"/>
    </font>
    <font>
      <b/>
      <sz val="10"/>
      <color rgb="FF0070C0"/>
      <name val="Book Antiqua"/>
      <family val="1"/>
    </font>
    <font>
      <sz val="10"/>
      <color theme="1"/>
      <name val="Book Antiqua"/>
      <family val="1"/>
    </font>
    <font>
      <b/>
      <sz val="10"/>
      <color theme="1"/>
      <name val="Georgia"/>
      <family val="1"/>
    </font>
    <font>
      <b/>
      <sz val="10"/>
      <color theme="1"/>
      <name val="Book Antiqua"/>
      <family val="1"/>
    </font>
    <font>
      <sz val="10"/>
      <color rgb="FF0000FF"/>
      <name val="Book Antiqua"/>
      <family val="1"/>
    </font>
    <font>
      <sz val="10"/>
      <color rgb="FFFF0000"/>
      <name val="Book Antiqua"/>
      <family val="1"/>
    </font>
    <font>
      <sz val="10"/>
      <name val="Book Antiqua"/>
      <family val="1"/>
    </font>
    <font>
      <b/>
      <sz val="10"/>
      <color rgb="FF0000FF"/>
      <name val="Book Antiqua"/>
      <family val="1"/>
    </font>
    <font>
      <u/>
      <sz val="11"/>
      <color theme="10"/>
      <name val="Calibri"/>
      <family val="2"/>
      <scheme val="minor"/>
    </font>
    <font>
      <u/>
      <sz val="10"/>
      <color theme="10"/>
      <name val="Book Antiqua"/>
      <family val="1"/>
    </font>
    <font>
      <b/>
      <u/>
      <sz val="10"/>
      <name val="Book Antiqua"/>
      <family val="1"/>
    </font>
    <font>
      <sz val="10"/>
      <color theme="1"/>
      <name val="Georgia"/>
      <family val="1"/>
    </font>
    <font>
      <sz val="10"/>
      <color rgb="FF0000FF"/>
      <name val="Georgia"/>
      <family val="1"/>
    </font>
    <font>
      <sz val="10"/>
      <color rgb="FF0070C0"/>
      <name val="Book Antiqua"/>
      <family val="1"/>
    </font>
    <font>
      <u/>
      <sz val="10"/>
      <name val="Book Antiqua"/>
      <family val="1"/>
    </font>
    <font>
      <strike/>
      <sz val="10"/>
      <name val="Book Antiqua"/>
      <family val="1"/>
    </font>
    <font>
      <i/>
      <sz val="10"/>
      <name val="Book Antiqua"/>
      <family val="1"/>
    </font>
    <font>
      <b/>
      <sz val="10"/>
      <name val="Book Antiqua"/>
      <family val="1"/>
    </font>
    <font>
      <b/>
      <sz val="9"/>
      <color indexed="81"/>
      <name val="Tahoma"/>
      <family val="2"/>
    </font>
    <font>
      <sz val="9"/>
      <color indexed="81"/>
      <name val="Tahoma"/>
      <family val="2"/>
    </font>
    <font>
      <b/>
      <sz val="10"/>
      <color rgb="FFFF0000"/>
      <name val="Book Antiqua"/>
      <family val="1"/>
    </font>
    <font>
      <b/>
      <sz val="10"/>
      <color theme="0"/>
      <name val="Book Antiqua"/>
      <family val="1"/>
    </font>
    <font>
      <b/>
      <sz val="18"/>
      <color theme="1"/>
      <name val="Book Antiqua"/>
      <family val="1"/>
    </font>
    <font>
      <b/>
      <sz val="14"/>
      <color theme="1"/>
      <name val="Book Antiqua"/>
      <family val="1"/>
    </font>
    <font>
      <b/>
      <u/>
      <sz val="10"/>
      <color rgb="FFFF0000"/>
      <name val="Book Antiqua"/>
      <family val="1"/>
    </font>
    <font>
      <b/>
      <u/>
      <sz val="10"/>
      <color rgb="FF0000FF"/>
      <name val="Book Antiqua"/>
      <family val="1"/>
    </font>
    <font>
      <sz val="11"/>
      <color rgb="FF0000FF"/>
      <name val="Calibri"/>
      <family val="2"/>
      <scheme val="minor"/>
    </font>
    <font>
      <b/>
      <sz val="11"/>
      <color theme="0"/>
      <name val="Calibri"/>
      <family val="2"/>
      <scheme val="minor"/>
    </font>
    <font>
      <sz val="10"/>
      <color rgb="FF0066FF"/>
      <name val="Georgia"/>
      <family val="1"/>
    </font>
    <font>
      <b/>
      <sz val="11"/>
      <color rgb="FF393939"/>
      <name val="Calibri"/>
      <family val="2"/>
      <scheme val="minor"/>
    </font>
    <font>
      <b/>
      <sz val="11"/>
      <color rgb="FF1E1E1E"/>
      <name val="Calibri"/>
      <family val="2"/>
      <scheme val="minor"/>
    </font>
    <font>
      <sz val="11"/>
      <color rgb="FF1E1E1E"/>
      <name val="Calibri"/>
      <family val="2"/>
      <scheme val="minor"/>
    </font>
    <font>
      <b/>
      <sz val="10"/>
      <color rgb="FF0070C0"/>
      <name val="Georgia"/>
      <family val="1"/>
    </font>
    <font>
      <u/>
      <sz val="10"/>
      <color theme="10"/>
      <name val="Georgia"/>
      <family val="1"/>
    </font>
    <font>
      <sz val="9"/>
      <color rgb="FF70757A"/>
      <name val="Arial"/>
      <family val="2"/>
    </font>
    <font>
      <b/>
      <sz val="10"/>
      <color theme="9" tint="-0.249977111117893"/>
      <name val="Georgia"/>
      <family val="1"/>
    </font>
    <font>
      <sz val="10"/>
      <color theme="9" tint="-0.249977111117893"/>
      <name val="Georgia"/>
      <family val="1"/>
    </font>
    <font>
      <sz val="10"/>
      <color rgb="FFFF0000"/>
      <name val="Georgia"/>
      <family val="1"/>
    </font>
    <font>
      <b/>
      <sz val="14"/>
      <color theme="0"/>
      <name val="Book Antiqua"/>
      <family val="1"/>
    </font>
    <font>
      <i/>
      <sz val="11"/>
      <color rgb="FF1E1E1E"/>
      <name val="Calibri"/>
      <family val="2"/>
      <scheme val="minor"/>
    </font>
    <font>
      <b/>
      <vertAlign val="superscript"/>
      <sz val="10"/>
      <color rgb="FF0000FF"/>
      <name val="Book Antiqua"/>
      <family val="1"/>
    </font>
    <font>
      <sz val="8"/>
      <color rgb="FF0000FF"/>
      <name val="Book Antiqua"/>
      <family val="1"/>
    </font>
    <font>
      <i/>
      <sz val="10"/>
      <color rgb="FF0070C0"/>
      <name val="Book Antiqua"/>
      <family val="1"/>
    </font>
    <font>
      <sz val="10"/>
      <color rgb="FF1E1E1E"/>
      <name val="Book Antiqua"/>
      <family val="1"/>
    </font>
    <font>
      <b/>
      <sz val="10"/>
      <color rgb="FF1E1E1E"/>
      <name val="Book Antiqua"/>
      <family val="1"/>
    </font>
    <font>
      <sz val="10"/>
      <color theme="7" tint="-0.249977111117893"/>
      <name val="Book Antiqua"/>
      <family val="1"/>
    </font>
    <font>
      <sz val="10"/>
      <color rgb="FF000000"/>
      <name val="Book Antiqua"/>
      <family val="1"/>
    </font>
    <font>
      <b/>
      <sz val="11"/>
      <color rgb="FFFF0000"/>
      <name val="Calibri"/>
      <family val="2"/>
      <scheme val="minor"/>
    </font>
    <font>
      <sz val="26"/>
      <color rgb="FF0000FF"/>
      <name val="Book Antiqua"/>
      <family val="1"/>
    </font>
    <font>
      <b/>
      <sz val="26"/>
      <color theme="1"/>
      <name val="Book Antiqua"/>
      <family val="1"/>
    </font>
    <font>
      <sz val="10"/>
      <color rgb="FF00B050"/>
      <name val="Book Antiqua"/>
      <family val="1"/>
    </font>
    <font>
      <b/>
      <sz val="10"/>
      <color rgb="FF00B050"/>
      <name val="Book Antiqua"/>
      <family val="1"/>
    </font>
    <font>
      <sz val="11"/>
      <color theme="0" tint="-0.249977111117893"/>
      <name val="Calibri"/>
      <family val="2"/>
      <scheme val="minor"/>
    </font>
    <font>
      <sz val="20"/>
      <color theme="1"/>
      <name val="Symbol"/>
      <family val="1"/>
      <charset val="2"/>
    </font>
    <font>
      <strike/>
      <sz val="10"/>
      <color theme="1"/>
      <name val="Book Antiqua"/>
      <family val="1"/>
    </font>
    <font>
      <sz val="10"/>
      <color theme="4" tint="-0.249977111117893"/>
      <name val="Book Antiqua"/>
      <family val="1"/>
    </font>
    <font>
      <b/>
      <sz val="10"/>
      <color rgb="FFCC00FF"/>
      <name val="Book Antiqua"/>
      <family val="1"/>
    </font>
    <font>
      <b/>
      <sz val="10"/>
      <color theme="7" tint="-0.249977111117893"/>
      <name val="Book Antiqua"/>
      <family val="1"/>
    </font>
    <font>
      <sz val="11"/>
      <color theme="1"/>
      <name val="Calibri"/>
      <family val="2"/>
      <scheme val="minor"/>
    </font>
    <font>
      <sz val="10"/>
      <color theme="10"/>
      <name val="Georgia"/>
      <family val="1"/>
    </font>
  </fonts>
  <fills count="2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00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DADADA"/>
        <bgColor indexed="64"/>
      </patternFill>
    </fill>
    <fill>
      <patternFill patternType="solid">
        <fgColor rgb="FFF4F4F4"/>
        <bgColor indexed="64"/>
      </patternFill>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9"/>
        <bgColor theme="9"/>
      </patternFill>
    </fill>
    <fill>
      <patternFill patternType="solid">
        <fgColor theme="2" tint="-0.249977111117893"/>
        <bgColor theme="1"/>
      </patternFill>
    </fill>
    <fill>
      <patternFill patternType="solid">
        <fgColor rgb="FF00B050"/>
        <bgColor indexed="64"/>
      </patternFill>
    </fill>
    <fill>
      <patternFill patternType="solid">
        <fgColor theme="7" tint="0.79998168889431442"/>
        <bgColor indexed="64"/>
      </patternFill>
    </fill>
  </fills>
  <borders count="52">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ck">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right style="thin">
        <color theme="0"/>
      </right>
      <top/>
      <bottom style="thick">
        <color theme="8" tint="-0.24994659260841701"/>
      </bottom>
      <diagonal/>
    </border>
    <border>
      <left style="thin">
        <color theme="0"/>
      </left>
      <right style="thin">
        <color theme="0"/>
      </right>
      <top style="thin">
        <color theme="0"/>
      </top>
      <bottom style="thick">
        <color theme="8" tint="-0.24994659260841701"/>
      </bottom>
      <diagonal/>
    </border>
    <border>
      <left/>
      <right style="thin">
        <color theme="0"/>
      </right>
      <top style="thin">
        <color theme="0"/>
      </top>
      <bottom style="thick">
        <color theme="8" tint="-0.24994659260841701"/>
      </bottom>
      <diagonal/>
    </border>
    <border>
      <left/>
      <right style="thin">
        <color theme="0"/>
      </right>
      <top style="thick">
        <color theme="8" tint="-0.24994659260841701"/>
      </top>
      <bottom style="thick">
        <color theme="8" tint="-0.24994659260841701"/>
      </bottom>
      <diagonal/>
    </border>
    <border>
      <left/>
      <right style="thin">
        <color theme="0"/>
      </right>
      <top style="thick">
        <color theme="8" tint="-0.24994659260841701"/>
      </top>
      <bottom/>
      <diagonal/>
    </border>
    <border>
      <left/>
      <right style="thin">
        <color theme="0"/>
      </right>
      <top style="thick">
        <color theme="8" tint="-0.24994659260841701"/>
      </top>
      <bottom style="thin">
        <color theme="0"/>
      </bottom>
      <diagonal/>
    </border>
    <border>
      <left style="thin">
        <color theme="0"/>
      </left>
      <right style="thin">
        <color theme="0"/>
      </right>
      <top style="thick">
        <color theme="8" tint="-0.24994659260841701"/>
      </top>
      <bottom style="thin">
        <color theme="0"/>
      </bottom>
      <diagonal/>
    </border>
    <border>
      <left style="thin">
        <color theme="0"/>
      </left>
      <right style="thin">
        <color theme="0"/>
      </right>
      <top style="thick">
        <color theme="8" tint="-0.24994659260841701"/>
      </top>
      <bottom style="thick">
        <color theme="8" tint="-0.24994659260841701"/>
      </bottom>
      <diagonal/>
    </border>
    <border>
      <left/>
      <right/>
      <top style="thick">
        <color theme="8" tint="-0.24994659260841701"/>
      </top>
      <bottom/>
      <diagonal/>
    </border>
    <border>
      <left/>
      <right/>
      <top/>
      <bottom style="thick">
        <color theme="8" tint="-0.24994659260841701"/>
      </bottom>
      <diagonal/>
    </border>
    <border>
      <left/>
      <right/>
      <top style="medium">
        <color rgb="FFCCCCCC"/>
      </top>
      <bottom style="medium">
        <color rgb="FFCCCCCC"/>
      </bottom>
      <diagonal/>
    </border>
    <border>
      <left/>
      <right/>
      <top style="medium">
        <color rgb="FFCCCCCC"/>
      </top>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0"/>
      </left>
      <right/>
      <top/>
      <bottom style="thick">
        <color theme="0"/>
      </bottom>
      <diagonal/>
    </border>
    <border>
      <left/>
      <right style="thin">
        <color theme="6" tint="0.39997558519241921"/>
      </right>
      <top/>
      <bottom/>
      <diagonal/>
    </border>
    <border diagonalUp="1">
      <left style="thin">
        <color theme="6" tint="0.39997558519241921"/>
      </left>
      <right/>
      <top style="thin">
        <color theme="6" tint="0.39997558519241921"/>
      </top>
      <bottom/>
      <diagonal style="thin">
        <color auto="1"/>
      </diagonal>
    </border>
    <border diagonalUp="1">
      <left style="thin">
        <color theme="6" tint="0.39997558519241921"/>
      </left>
      <right/>
      <top/>
      <bottom/>
      <diagonal style="thin">
        <color auto="1"/>
      </diagonal>
    </border>
    <border>
      <left/>
      <right/>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43" fontId="59" fillId="0" borderId="0" applyFont="0" applyFill="0" applyBorder="0" applyAlignment="0" applyProtection="0"/>
  </cellStyleXfs>
  <cellXfs count="353">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2" borderId="0" xfId="0" applyFont="1" applyFill="1" applyAlignment="1">
      <alignment horizontal="center" vertical="center"/>
    </xf>
    <xf numFmtId="0" fontId="5" fillId="0" borderId="0" xfId="0" applyFont="1" applyAlignment="1">
      <alignment vertical="center"/>
    </xf>
    <xf numFmtId="0" fontId="5" fillId="0" borderId="0" xfId="0" applyFont="1" applyFill="1"/>
    <xf numFmtId="0" fontId="2" fillId="2" borderId="0" xfId="0" applyFont="1" applyFill="1" applyAlignment="1">
      <alignment horizontal="center" vertical="center"/>
    </xf>
    <xf numFmtId="0" fontId="6" fillId="0" borderId="0" xfId="0" applyFont="1" applyAlignment="1">
      <alignment vertical="center"/>
    </xf>
    <xf numFmtId="0" fontId="2" fillId="2" borderId="0" xfId="0" applyFont="1" applyFill="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10" fillId="2" borderId="0" xfId="1" applyFont="1" applyFill="1" applyAlignment="1">
      <alignment horizontal="left" vertical="center"/>
    </xf>
    <xf numFmtId="0" fontId="11"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12" fillId="0" borderId="0" xfId="0" applyFont="1" applyAlignment="1">
      <alignment vertical="center"/>
    </xf>
    <xf numFmtId="0" fontId="12" fillId="2" borderId="0" xfId="0" applyFont="1" applyFill="1" applyAlignment="1">
      <alignment vertical="center"/>
    </xf>
    <xf numFmtId="0" fontId="13" fillId="0" borderId="0" xfId="0" applyFont="1" applyAlignment="1">
      <alignment vertical="center"/>
    </xf>
    <xf numFmtId="0" fontId="0" fillId="3" borderId="0" xfId="0" applyFill="1"/>
    <xf numFmtId="0" fontId="0" fillId="4" borderId="0" xfId="0" applyFill="1"/>
    <xf numFmtId="0" fontId="6" fillId="0" borderId="0" xfId="0" applyFont="1" applyFill="1"/>
    <xf numFmtId="0" fontId="14" fillId="0" borderId="0" xfId="0" applyFont="1" applyAlignment="1">
      <alignment vertical="center"/>
    </xf>
    <xf numFmtId="0" fontId="14" fillId="0" borderId="0" xfId="0" applyFont="1" applyAlignment="1">
      <alignment horizontal="left" vertical="center"/>
    </xf>
    <xf numFmtId="0" fontId="7" fillId="0" borderId="0" xfId="0" applyFont="1" applyAlignment="1">
      <alignment horizontal="left" vertical="center" wrapText="1"/>
    </xf>
    <xf numFmtId="0" fontId="5" fillId="5" borderId="0" xfId="0" applyFont="1" applyFill="1" applyAlignment="1">
      <alignment horizontal="left" vertical="center" wrapText="1"/>
    </xf>
    <xf numFmtId="0" fontId="5" fillId="5" borderId="0" xfId="0" applyFont="1" applyFill="1" applyAlignment="1">
      <alignment vertical="center"/>
    </xf>
    <xf numFmtId="0" fontId="7" fillId="0" borderId="0" xfId="0" applyFont="1" applyAlignment="1">
      <alignment vertical="center" wrapText="1"/>
    </xf>
    <xf numFmtId="0" fontId="7" fillId="0" borderId="0" xfId="0" applyFont="1" applyFill="1" applyAlignment="1">
      <alignment horizontal="left" vertical="center" wrapText="1"/>
    </xf>
    <xf numFmtId="0" fontId="15" fillId="0" borderId="0" xfId="0" applyFont="1" applyAlignment="1">
      <alignment horizontal="left" vertical="center" wrapText="1"/>
    </xf>
    <xf numFmtId="0" fontId="16" fillId="0" borderId="0" xfId="0" applyFont="1" applyFill="1" applyAlignment="1">
      <alignment horizontal="left" vertical="center" wrapText="1"/>
    </xf>
    <xf numFmtId="9" fontId="7" fillId="0" borderId="0" xfId="0" applyNumberFormat="1"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 fillId="7" borderId="0" xfId="0" applyFont="1" applyFill="1" applyAlignment="1">
      <alignment horizontal="center" vertical="center"/>
    </xf>
    <xf numFmtId="0" fontId="21" fillId="0" borderId="0" xfId="0" applyFont="1"/>
    <xf numFmtId="0" fontId="22" fillId="8" borderId="1"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23" fillId="9" borderId="5" xfId="0" applyFont="1" applyFill="1" applyBorder="1" applyAlignment="1">
      <alignment horizontal="center" vertical="center"/>
    </xf>
    <xf numFmtId="0" fontId="2" fillId="9" borderId="6" xfId="0" applyFont="1" applyFill="1" applyBorder="1" applyAlignment="1">
      <alignment horizontal="center" vertical="center"/>
    </xf>
    <xf numFmtId="1" fontId="2" fillId="9" borderId="6" xfId="0" applyNumberFormat="1" applyFont="1" applyFill="1" applyBorder="1" applyAlignment="1">
      <alignment vertical="center"/>
    </xf>
    <xf numFmtId="0" fontId="2" fillId="9" borderId="5" xfId="0" applyFont="1" applyFill="1" applyBorder="1" applyAlignment="1">
      <alignment horizontal="center" vertical="center"/>
    </xf>
    <xf numFmtId="1" fontId="2" fillId="9" borderId="6" xfId="0" applyNumberFormat="1" applyFont="1" applyFill="1" applyBorder="1" applyAlignment="1">
      <alignment horizontal="center" vertical="center"/>
    </xf>
    <xf numFmtId="0" fontId="23" fillId="10" borderId="5" xfId="0" applyFont="1" applyFill="1" applyBorder="1" applyAlignment="1">
      <alignment horizontal="center" vertical="center"/>
    </xf>
    <xf numFmtId="0" fontId="2" fillId="10" borderId="6" xfId="0" applyFont="1" applyFill="1" applyBorder="1" applyAlignment="1">
      <alignment horizontal="center" vertical="center"/>
    </xf>
    <xf numFmtId="1" fontId="2" fillId="10" borderId="6" xfId="0" applyNumberFormat="1" applyFont="1" applyFill="1" applyBorder="1" applyAlignment="1">
      <alignment vertical="center"/>
    </xf>
    <xf numFmtId="0" fontId="2" fillId="10" borderId="5" xfId="0" applyFont="1" applyFill="1" applyBorder="1" applyAlignment="1">
      <alignment horizontal="center" vertical="center"/>
    </xf>
    <xf numFmtId="1" fontId="2" fillId="10" borderId="6"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0" fontId="2" fillId="10"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1" fontId="2" fillId="11" borderId="6" xfId="0" applyNumberFormat="1" applyFont="1" applyFill="1" applyBorder="1" applyAlignment="1">
      <alignment vertical="center"/>
    </xf>
    <xf numFmtId="0" fontId="2" fillId="11" borderId="5" xfId="0" applyFont="1" applyFill="1" applyBorder="1" applyAlignment="1">
      <alignment horizontal="center" vertical="center"/>
    </xf>
    <xf numFmtId="0" fontId="2" fillId="11" borderId="6" xfId="0" applyFont="1" applyFill="1" applyBorder="1" applyAlignment="1">
      <alignment horizontal="center" vertical="center"/>
    </xf>
    <xf numFmtId="1" fontId="2" fillId="11" borderId="6" xfId="0" applyNumberFormat="1" applyFont="1" applyFill="1" applyBorder="1" applyAlignment="1">
      <alignment horizontal="center" vertical="center"/>
    </xf>
    <xf numFmtId="0" fontId="2" fillId="9" borderId="8" xfId="0" applyFont="1" applyFill="1" applyBorder="1" applyAlignment="1">
      <alignment horizontal="center" vertical="center" wrapText="1"/>
    </xf>
    <xf numFmtId="1" fontId="2" fillId="9" borderId="8" xfId="0" applyNumberFormat="1" applyFont="1" applyFill="1" applyBorder="1" applyAlignment="1">
      <alignment vertical="center"/>
    </xf>
    <xf numFmtId="0" fontId="2" fillId="9" borderId="7" xfId="0" applyFont="1" applyFill="1" applyBorder="1" applyAlignment="1">
      <alignment horizontal="center" vertical="center"/>
    </xf>
    <xf numFmtId="0" fontId="2" fillId="9" borderId="8" xfId="0" applyFont="1" applyFill="1" applyBorder="1" applyAlignment="1">
      <alignment horizontal="center" vertical="center"/>
    </xf>
    <xf numFmtId="1" fontId="2" fillId="9" borderId="8" xfId="0" applyNumberFormat="1" applyFont="1" applyFill="1" applyBorder="1" applyAlignment="1">
      <alignment horizontal="center" vertical="center"/>
    </xf>
    <xf numFmtId="0" fontId="21" fillId="0" borderId="0" xfId="0" applyFont="1" applyAlignment="1">
      <alignment vertical="center"/>
    </xf>
    <xf numFmtId="0" fontId="25"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23" fillId="9" borderId="17" xfId="0" applyFont="1" applyFill="1" applyBorder="1" applyAlignment="1">
      <alignment horizontal="center" vertical="center"/>
    </xf>
    <xf numFmtId="0" fontId="2" fillId="9" borderId="17" xfId="0" applyFont="1" applyFill="1" applyBorder="1" applyAlignment="1">
      <alignment horizontal="center" vertical="center"/>
    </xf>
    <xf numFmtId="1" fontId="2" fillId="9" borderId="17" xfId="0" applyNumberFormat="1" applyFont="1" applyFill="1" applyBorder="1" applyAlignment="1">
      <alignment vertical="center"/>
    </xf>
    <xf numFmtId="0" fontId="2" fillId="9" borderId="18" xfId="0" applyFont="1" applyFill="1" applyBorder="1" applyAlignment="1">
      <alignment horizontal="center" vertical="center"/>
    </xf>
    <xf numFmtId="1" fontId="2" fillId="9" borderId="17" xfId="0" applyNumberFormat="1" applyFont="1" applyFill="1" applyBorder="1" applyAlignment="1">
      <alignment horizontal="center" vertical="center"/>
    </xf>
    <xf numFmtId="0" fontId="23" fillId="10" borderId="21" xfId="0" applyFont="1" applyFill="1" applyBorder="1" applyAlignment="1">
      <alignment horizontal="center" vertical="center"/>
    </xf>
    <xf numFmtId="0" fontId="2" fillId="10" borderId="22" xfId="0" applyFont="1" applyFill="1" applyBorder="1" applyAlignment="1">
      <alignment horizontal="center" vertical="center"/>
    </xf>
    <xf numFmtId="1" fontId="2" fillId="10" borderId="22" xfId="0" applyNumberFormat="1" applyFont="1" applyFill="1" applyBorder="1" applyAlignment="1">
      <alignment vertical="center"/>
    </xf>
    <xf numFmtId="0" fontId="2" fillId="10" borderId="21" xfId="0" applyFont="1" applyFill="1" applyBorder="1" applyAlignment="1">
      <alignment horizontal="center" vertical="center"/>
    </xf>
    <xf numFmtId="165" fontId="2" fillId="10" borderId="22" xfId="0" applyNumberFormat="1" applyFont="1" applyFill="1" applyBorder="1" applyAlignment="1">
      <alignment horizontal="center" vertical="center"/>
    </xf>
    <xf numFmtId="0" fontId="22" fillId="8" borderId="19" xfId="0" applyFont="1" applyFill="1" applyBorder="1" applyAlignment="1">
      <alignment horizontal="center" vertical="center" textRotation="90" wrapText="1"/>
    </xf>
    <xf numFmtId="0" fontId="23" fillId="10" borderId="23" xfId="0" applyFont="1" applyFill="1" applyBorder="1" applyAlignment="1">
      <alignment horizontal="center" vertical="center"/>
    </xf>
    <xf numFmtId="0" fontId="2" fillId="10" borderId="23" xfId="0" applyFont="1" applyFill="1" applyBorder="1" applyAlignment="1">
      <alignment horizontal="center" vertical="center" wrapText="1"/>
    </xf>
    <xf numFmtId="1" fontId="2" fillId="10" borderId="23" xfId="0" applyNumberFormat="1" applyFont="1" applyFill="1" applyBorder="1" applyAlignment="1">
      <alignment vertical="center"/>
    </xf>
    <xf numFmtId="0" fontId="2" fillId="10" borderId="19" xfId="0" applyFont="1" applyFill="1" applyBorder="1" applyAlignment="1">
      <alignment horizontal="center" vertical="center"/>
    </xf>
    <xf numFmtId="0" fontId="2" fillId="10" borderId="23" xfId="0" applyFont="1" applyFill="1" applyBorder="1" applyAlignment="1">
      <alignment horizontal="center" vertical="center"/>
    </xf>
    <xf numFmtId="1" fontId="2" fillId="10" borderId="23" xfId="0" applyNumberFormat="1" applyFont="1" applyFill="1" applyBorder="1" applyAlignment="1">
      <alignment horizontal="center" vertical="center"/>
    </xf>
    <xf numFmtId="0" fontId="23" fillId="9" borderId="21" xfId="0" applyFont="1" applyFill="1" applyBorder="1" applyAlignment="1">
      <alignment horizontal="center" vertical="center"/>
    </xf>
    <xf numFmtId="0" fontId="2" fillId="9" borderId="22" xfId="0" applyFont="1" applyFill="1" applyBorder="1" applyAlignment="1">
      <alignment horizontal="center" vertical="center" wrapText="1"/>
    </xf>
    <xf numFmtId="1" fontId="2" fillId="9" borderId="22" xfId="0" applyNumberFormat="1" applyFont="1" applyFill="1" applyBorder="1" applyAlignment="1">
      <alignment vertical="center"/>
    </xf>
    <xf numFmtId="0" fontId="2" fillId="9" borderId="21" xfId="0" applyFont="1" applyFill="1" applyBorder="1" applyAlignment="1">
      <alignment horizontal="center" vertical="center"/>
    </xf>
    <xf numFmtId="0" fontId="2" fillId="9" borderId="22" xfId="0" applyFont="1" applyFill="1" applyBorder="1" applyAlignment="1">
      <alignment horizontal="center" vertical="center"/>
    </xf>
    <xf numFmtId="1" fontId="2" fillId="9" borderId="22" xfId="0" applyNumberFormat="1" applyFont="1" applyFill="1" applyBorder="1" applyAlignment="1">
      <alignment horizontal="center" vertical="center"/>
    </xf>
    <xf numFmtId="0" fontId="2" fillId="9" borderId="17" xfId="0" applyFont="1" applyFill="1" applyBorder="1" applyAlignment="1">
      <alignment horizontal="center" vertical="center" wrapText="1"/>
    </xf>
    <xf numFmtId="0" fontId="5" fillId="0" borderId="0" xfId="0" applyFont="1"/>
    <xf numFmtId="0" fontId="2" fillId="0" borderId="0" xfId="0" applyFont="1"/>
    <xf numFmtId="0" fontId="2" fillId="0" borderId="0" xfId="0" applyFont="1" applyFill="1"/>
    <xf numFmtId="0" fontId="7" fillId="0" borderId="0" xfId="0" applyFont="1"/>
    <xf numFmtId="0" fontId="25" fillId="0" borderId="0" xfId="0" applyFont="1"/>
    <xf numFmtId="0" fontId="6" fillId="0" borderId="0" xfId="0" applyFont="1"/>
    <xf numFmtId="0" fontId="18" fillId="0" borderId="0" xfId="0" applyFont="1"/>
    <xf numFmtId="0" fontId="7" fillId="0" borderId="0" xfId="0" applyFont="1" applyFill="1"/>
    <xf numFmtId="0" fontId="7" fillId="0" borderId="0" xfId="0" applyFont="1" applyFill="1" applyAlignment="1">
      <alignment horizontal="left"/>
    </xf>
    <xf numFmtId="0" fontId="26" fillId="0" borderId="0" xfId="0" applyFont="1" applyAlignment="1">
      <alignment vertical="center"/>
    </xf>
    <xf numFmtId="0" fontId="27" fillId="0" borderId="0" xfId="0" applyFont="1"/>
    <xf numFmtId="0" fontId="22" fillId="8" borderId="0" xfId="0" applyFont="1" applyFill="1" applyBorder="1" applyAlignment="1">
      <alignment horizontal="center" vertical="center" wrapText="1"/>
    </xf>
    <xf numFmtId="0" fontId="5" fillId="0" borderId="0" xfId="0" applyFont="1" applyFill="1" applyAlignment="1">
      <alignment vertical="center"/>
    </xf>
    <xf numFmtId="0" fontId="7" fillId="0" borderId="0" xfId="0" applyFont="1" applyAlignment="1">
      <alignment horizontal="center" vertical="center"/>
    </xf>
    <xf numFmtId="14" fontId="7" fillId="0" borderId="0" xfId="0" applyNumberFormat="1" applyFont="1" applyAlignment="1">
      <alignment horizontal="center" vertical="center"/>
    </xf>
    <xf numFmtId="20" fontId="7" fillId="0" borderId="0" xfId="0" applyNumberFormat="1" applyFont="1" applyAlignment="1">
      <alignment horizontal="center" vertical="center"/>
    </xf>
    <xf numFmtId="164" fontId="7" fillId="0" borderId="0" xfId="0" applyNumberFormat="1" applyFont="1" applyAlignment="1">
      <alignment horizontal="center" vertical="center"/>
    </xf>
    <xf numFmtId="0" fontId="7" fillId="6" borderId="0" xfId="0" applyFont="1" applyFill="1" applyAlignment="1">
      <alignment horizontal="center" vertical="center"/>
    </xf>
    <xf numFmtId="20" fontId="7" fillId="0" borderId="0" xfId="0" applyNumberFormat="1" applyFont="1" applyFill="1" applyAlignment="1">
      <alignment horizontal="left" vertical="center" wrapText="1"/>
    </xf>
    <xf numFmtId="14" fontId="7" fillId="0" borderId="0" xfId="0" applyNumberFormat="1" applyFont="1" applyFill="1" applyAlignment="1">
      <alignment horizontal="left" vertical="center" wrapText="1"/>
    </xf>
    <xf numFmtId="0" fontId="7" fillId="0" borderId="0" xfId="0" applyFont="1" applyAlignment="1">
      <alignment horizontal="justify" vertical="center" wrapText="1"/>
    </xf>
    <xf numFmtId="0" fontId="7" fillId="0" borderId="0" xfId="0" applyFont="1" applyFill="1" applyAlignment="1">
      <alignment horizontal="justify" vertical="center" wrapText="1"/>
    </xf>
    <xf numFmtId="0" fontId="5" fillId="5" borderId="0" xfId="0" applyFont="1" applyFill="1" applyAlignment="1">
      <alignment horizontal="justify" vertical="center" wrapText="1"/>
    </xf>
    <xf numFmtId="0" fontId="29" fillId="0" borderId="0" xfId="0" applyFont="1" applyAlignment="1">
      <alignment vertical="center"/>
    </xf>
    <xf numFmtId="0" fontId="12" fillId="0" borderId="0" xfId="0" applyFont="1" applyAlignment="1">
      <alignment horizontal="center" vertical="center"/>
    </xf>
    <xf numFmtId="0" fontId="0" fillId="0" borderId="0" xfId="0" applyAlignment="1">
      <alignment horizontal="justify" vertical="center" wrapText="1"/>
    </xf>
    <xf numFmtId="0" fontId="0" fillId="0" borderId="0" xfId="0" applyAlignment="1">
      <alignment vertical="center"/>
    </xf>
    <xf numFmtId="0" fontId="30" fillId="17" borderId="26" xfId="0" applyFont="1" applyFill="1" applyBorder="1" applyAlignment="1">
      <alignment horizontal="center" vertical="center" wrapText="1"/>
    </xf>
    <xf numFmtId="0" fontId="31" fillId="18" borderId="26" xfId="0" applyFont="1" applyFill="1" applyBorder="1" applyAlignment="1">
      <alignment horizontal="center" vertical="center" wrapText="1"/>
    </xf>
    <xf numFmtId="0" fontId="9" fillId="18" borderId="26" xfId="1" applyFill="1" applyBorder="1" applyAlignment="1">
      <alignment horizontal="justify" vertical="center" wrapText="1"/>
    </xf>
    <xf numFmtId="0" fontId="31" fillId="18" borderId="26" xfId="0" applyFont="1" applyFill="1" applyBorder="1" applyAlignment="1">
      <alignment horizontal="justify" vertical="center" wrapText="1"/>
    </xf>
    <xf numFmtId="0" fontId="32" fillId="18" borderId="26" xfId="0" applyFont="1" applyFill="1" applyBorder="1" applyAlignment="1">
      <alignment horizontal="justify" vertical="center" wrapText="1"/>
    </xf>
    <xf numFmtId="0" fontId="31" fillId="18" borderId="27" xfId="0" applyFont="1" applyFill="1" applyBorder="1" applyAlignment="1">
      <alignment horizontal="center" vertical="center" wrapText="1"/>
    </xf>
    <xf numFmtId="0" fontId="9" fillId="18" borderId="27" xfId="1" applyFill="1" applyBorder="1" applyAlignment="1">
      <alignment horizontal="justify" vertical="center" wrapText="1"/>
    </xf>
    <xf numFmtId="0" fontId="31" fillId="18" borderId="27" xfId="0" applyFont="1" applyFill="1" applyBorder="1" applyAlignment="1">
      <alignment horizontal="justify" vertical="center" wrapText="1"/>
    </xf>
    <xf numFmtId="0" fontId="32" fillId="18" borderId="27" xfId="0" applyFont="1" applyFill="1" applyBorder="1" applyAlignment="1">
      <alignment horizontal="justify" vertical="center" wrapText="1"/>
    </xf>
    <xf numFmtId="0" fontId="31" fillId="18" borderId="26" xfId="0" applyFont="1" applyFill="1" applyBorder="1" applyAlignment="1">
      <alignment horizontal="left" vertical="center" wrapText="1"/>
    </xf>
    <xf numFmtId="0" fontId="32" fillId="18" borderId="26" xfId="0" applyFont="1" applyFill="1" applyBorder="1" applyAlignment="1">
      <alignment horizontal="left" vertical="center" wrapText="1"/>
    </xf>
    <xf numFmtId="0" fontId="33" fillId="7" borderId="0" xfId="0" applyFont="1" applyFill="1" applyAlignment="1">
      <alignment horizontal="left" vertical="center"/>
    </xf>
    <xf numFmtId="0" fontId="33" fillId="7" borderId="0" xfId="0" applyFont="1" applyFill="1" applyAlignment="1">
      <alignment horizontal="center" vertical="center"/>
    </xf>
    <xf numFmtId="0" fontId="12" fillId="0" borderId="0" xfId="0" applyFont="1" applyFill="1" applyAlignment="1">
      <alignment vertical="center"/>
    </xf>
    <xf numFmtId="0" fontId="34" fillId="0" borderId="0" xfId="1" applyFont="1" applyAlignment="1">
      <alignment vertical="center" wrapText="1"/>
    </xf>
    <xf numFmtId="0" fontId="35" fillId="0" borderId="0" xfId="0" applyFont="1"/>
    <xf numFmtId="0" fontId="36" fillId="7" borderId="0" xfId="0" applyFont="1" applyFill="1" applyAlignment="1">
      <alignment horizontal="center" vertical="center"/>
    </xf>
    <xf numFmtId="0" fontId="12" fillId="0" borderId="0" xfId="0" applyFont="1" applyAlignment="1" applyProtection="1">
      <alignment vertical="center"/>
      <protection locked="0"/>
    </xf>
    <xf numFmtId="0" fontId="37"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vertical="center"/>
    </xf>
    <xf numFmtId="1" fontId="2" fillId="9" borderId="22" xfId="0" applyNumberFormat="1" applyFont="1" applyFill="1" applyBorder="1" applyAlignment="1">
      <alignment horizontal="center" vertical="center" wrapText="1"/>
    </xf>
    <xf numFmtId="1" fontId="2" fillId="10" borderId="6" xfId="0" applyNumberFormat="1" applyFont="1" applyFill="1" applyBorder="1" applyAlignment="1">
      <alignment horizontal="center" vertical="center" wrapText="1"/>
    </xf>
    <xf numFmtId="1" fontId="2" fillId="11" borderId="6" xfId="0" applyNumberFormat="1" applyFont="1" applyFill="1" applyBorder="1" applyAlignment="1">
      <alignment horizontal="center" vertical="center" wrapText="1"/>
    </xf>
    <xf numFmtId="1" fontId="2" fillId="9" borderId="8" xfId="0" applyNumberFormat="1" applyFont="1" applyFill="1" applyBorder="1" applyAlignment="1">
      <alignment horizontal="center" vertical="center" wrapText="1"/>
    </xf>
    <xf numFmtId="1" fontId="2" fillId="9" borderId="17" xfId="0" applyNumberFormat="1" applyFont="1" applyFill="1" applyBorder="1" applyAlignment="1">
      <alignment horizontal="center" vertical="center" wrapText="1"/>
    </xf>
    <xf numFmtId="0" fontId="39" fillId="8" borderId="1" xfId="0" applyFont="1" applyFill="1" applyBorder="1" applyAlignment="1">
      <alignment horizontal="center" vertical="center" wrapText="1"/>
    </xf>
    <xf numFmtId="0" fontId="12" fillId="0" borderId="0" xfId="0" applyFont="1" applyAlignment="1">
      <alignment horizontal="left" vertical="center"/>
    </xf>
    <xf numFmtId="0" fontId="12" fillId="14" borderId="0" xfId="0" applyFont="1" applyFill="1" applyAlignment="1">
      <alignment vertical="center"/>
    </xf>
    <xf numFmtId="166" fontId="2" fillId="0" borderId="0" xfId="0" applyNumberFormat="1" applyFont="1"/>
    <xf numFmtId="1" fontId="2" fillId="0" borderId="0" xfId="0" applyNumberFormat="1" applyFont="1"/>
    <xf numFmtId="0" fontId="22" fillId="19" borderId="0" xfId="0" applyFont="1" applyFill="1" applyBorder="1"/>
    <xf numFmtId="0" fontId="22" fillId="19" borderId="3" xfId="0" applyFont="1" applyFill="1" applyBorder="1"/>
    <xf numFmtId="166" fontId="22" fillId="19" borderId="3" xfId="0" applyNumberFormat="1" applyFont="1" applyFill="1" applyBorder="1"/>
    <xf numFmtId="1" fontId="22" fillId="19" borderId="11" xfId="0" applyNumberFormat="1" applyFont="1" applyFill="1" applyBorder="1"/>
    <xf numFmtId="0" fontId="14" fillId="20" borderId="9" xfId="0" applyFont="1" applyFill="1" applyBorder="1"/>
    <xf numFmtId="0" fontId="14" fillId="20" borderId="13" xfId="0" applyFont="1" applyFill="1" applyBorder="1" applyAlignment="1">
      <alignment horizontal="center"/>
    </xf>
    <xf numFmtId="1" fontId="14" fillId="20" borderId="13" xfId="0" applyNumberFormat="1" applyFont="1" applyFill="1" applyBorder="1"/>
    <xf numFmtId="167" fontId="14" fillId="20" borderId="13" xfId="0" applyNumberFormat="1" applyFont="1" applyFill="1" applyBorder="1"/>
    <xf numFmtId="166" fontId="14" fillId="20" borderId="13" xfId="0" applyNumberFormat="1" applyFont="1" applyFill="1" applyBorder="1"/>
    <xf numFmtId="0" fontId="14" fillId="20" borderId="13" xfId="0" applyFont="1" applyFill="1" applyBorder="1"/>
    <xf numFmtId="0" fontId="14" fillId="21" borderId="14" xfId="0" applyFont="1" applyFill="1" applyBorder="1"/>
    <xf numFmtId="0" fontId="14" fillId="21" borderId="15" xfId="0" applyFont="1" applyFill="1" applyBorder="1" applyAlignment="1">
      <alignment horizontal="center"/>
    </xf>
    <xf numFmtId="1" fontId="14" fillId="21" borderId="15" xfId="0" applyNumberFormat="1" applyFont="1" applyFill="1" applyBorder="1"/>
    <xf numFmtId="167" fontId="14" fillId="21" borderId="15" xfId="0" applyNumberFormat="1" applyFont="1" applyFill="1" applyBorder="1"/>
    <xf numFmtId="166" fontId="14" fillId="21" borderId="15" xfId="0" applyNumberFormat="1" applyFont="1" applyFill="1" applyBorder="1"/>
    <xf numFmtId="0" fontId="14" fillId="21" borderId="15" xfId="0" applyFont="1" applyFill="1" applyBorder="1"/>
    <xf numFmtId="0" fontId="14" fillId="20" borderId="14" xfId="0" applyFont="1" applyFill="1" applyBorder="1"/>
    <xf numFmtId="0" fontId="14" fillId="20" borderId="15" xfId="0" applyFont="1" applyFill="1" applyBorder="1" applyAlignment="1">
      <alignment horizontal="center"/>
    </xf>
    <xf numFmtId="1" fontId="14" fillId="20" borderId="15" xfId="0" applyNumberFormat="1" applyFont="1" applyFill="1" applyBorder="1"/>
    <xf numFmtId="167" fontId="14" fillId="20" borderId="15" xfId="0" applyNumberFormat="1" applyFont="1" applyFill="1" applyBorder="1"/>
    <xf numFmtId="166" fontId="14" fillId="20" borderId="15" xfId="0" applyNumberFormat="1" applyFont="1" applyFill="1" applyBorder="1"/>
    <xf numFmtId="0" fontId="14" fillId="20" borderId="15" xfId="0" applyFont="1" applyFill="1" applyBorder="1"/>
    <xf numFmtId="0" fontId="0" fillId="0" borderId="0" xfId="0" applyFont="1" applyAlignment="1">
      <alignment vertical="center"/>
    </xf>
    <xf numFmtId="0" fontId="2" fillId="0" borderId="28" xfId="0" applyFont="1" applyBorder="1" applyAlignment="1">
      <alignment vertical="center"/>
    </xf>
    <xf numFmtId="0" fontId="8" fillId="0" borderId="0" xfId="0" applyFont="1" applyAlignment="1">
      <alignment horizontal="left" vertical="center"/>
    </xf>
    <xf numFmtId="0" fontId="42" fillId="0" borderId="0" xfId="0" applyFont="1" applyAlignment="1">
      <alignment vertical="center"/>
    </xf>
    <xf numFmtId="0" fontId="2" fillId="0" borderId="0" xfId="0" applyFont="1" applyAlignment="1"/>
    <xf numFmtId="0" fontId="44" fillId="0" borderId="0" xfId="0" applyFont="1" applyAlignment="1">
      <alignment vertical="center"/>
    </xf>
    <xf numFmtId="0" fontId="45" fillId="0" borderId="0" xfId="0" applyFont="1" applyAlignment="1">
      <alignment horizontal="left" vertical="center"/>
    </xf>
    <xf numFmtId="0" fontId="28" fillId="22" borderId="0" xfId="0" applyFont="1" applyFill="1" applyBorder="1"/>
    <xf numFmtId="0" fontId="28" fillId="22" borderId="3" xfId="0" applyFont="1" applyFill="1" applyBorder="1"/>
    <xf numFmtId="0" fontId="28" fillId="22" borderId="11" xfId="0" applyFont="1" applyFill="1" applyBorder="1"/>
    <xf numFmtId="0" fontId="2" fillId="0" borderId="28" xfId="0" applyFont="1" applyBorder="1"/>
    <xf numFmtId="0" fontId="0" fillId="12" borderId="9" xfId="0" applyFont="1" applyFill="1" applyBorder="1"/>
    <xf numFmtId="0" fontId="0" fillId="12" borderId="13" xfId="0" applyFont="1" applyFill="1" applyBorder="1" applyAlignment="1">
      <alignment horizontal="center"/>
    </xf>
    <xf numFmtId="1" fontId="0" fillId="12" borderId="13" xfId="0" applyNumberFormat="1" applyFont="1" applyFill="1" applyBorder="1"/>
    <xf numFmtId="167" fontId="0" fillId="12" borderId="13" xfId="0" applyNumberFormat="1" applyFont="1" applyFill="1" applyBorder="1"/>
    <xf numFmtId="0" fontId="0" fillId="12" borderId="13" xfId="0" applyFont="1" applyFill="1" applyBorder="1"/>
    <xf numFmtId="0" fontId="2" fillId="0" borderId="0" xfId="0" applyFont="1" applyAlignment="1">
      <alignment horizontal="right"/>
    </xf>
    <xf numFmtId="0" fontId="0" fillId="13" borderId="14" xfId="0" applyFont="1" applyFill="1" applyBorder="1"/>
    <xf numFmtId="0" fontId="0" fillId="13" borderId="15" xfId="0" applyFont="1" applyFill="1" applyBorder="1" applyAlignment="1">
      <alignment horizontal="center"/>
    </xf>
    <xf numFmtId="1" fontId="0" fillId="13" borderId="15" xfId="0" applyNumberFormat="1" applyFont="1" applyFill="1" applyBorder="1"/>
    <xf numFmtId="167" fontId="0" fillId="13" borderId="15" xfId="0" applyNumberFormat="1" applyFont="1" applyFill="1" applyBorder="1"/>
    <xf numFmtId="0" fontId="0" fillId="13" borderId="15" xfId="0" applyFont="1" applyFill="1" applyBorder="1"/>
    <xf numFmtId="0" fontId="0" fillId="12" borderId="14" xfId="0" applyFont="1" applyFill="1" applyBorder="1"/>
    <xf numFmtId="0" fontId="0" fillId="12" borderId="15" xfId="0" applyFont="1" applyFill="1" applyBorder="1" applyAlignment="1">
      <alignment horizontal="center"/>
    </xf>
    <xf numFmtId="1" fontId="0" fillId="12" borderId="15" xfId="0" applyNumberFormat="1" applyFont="1" applyFill="1" applyBorder="1"/>
    <xf numFmtId="167" fontId="0" fillId="12" borderId="15" xfId="0" applyNumberFormat="1" applyFont="1" applyFill="1" applyBorder="1"/>
    <xf numFmtId="0" fontId="0" fillId="12" borderId="15" xfId="0" applyFont="1" applyFill="1" applyBorder="1"/>
    <xf numFmtId="0" fontId="22" fillId="16" borderId="0" xfId="0" applyFont="1" applyFill="1" applyAlignment="1">
      <alignment horizontal="center" vertical="center"/>
    </xf>
    <xf numFmtId="0" fontId="22" fillId="16" borderId="0" xfId="0" applyFont="1" applyFill="1" applyAlignment="1">
      <alignment vertical="center"/>
    </xf>
    <xf numFmtId="0" fontId="21" fillId="0" borderId="28" xfId="0" applyFont="1" applyBorder="1" applyAlignment="1">
      <alignment horizontal="center" vertical="center"/>
    </xf>
    <xf numFmtId="0" fontId="5" fillId="0" borderId="0" xfId="0" applyFont="1" applyAlignment="1">
      <alignment horizontal="center" vertical="center"/>
    </xf>
    <xf numFmtId="0" fontId="2" fillId="15" borderId="0" xfId="0" applyFont="1" applyFill="1" applyAlignment="1">
      <alignment vertical="center"/>
    </xf>
    <xf numFmtId="0" fontId="2" fillId="6" borderId="0" xfId="0" applyFont="1" applyFill="1" applyAlignment="1">
      <alignment vertical="center"/>
    </xf>
    <xf numFmtId="0" fontId="8" fillId="16" borderId="28" xfId="0" applyFont="1" applyFill="1" applyBorder="1" applyAlignment="1">
      <alignment horizontal="center" vertical="center"/>
    </xf>
    <xf numFmtId="0" fontId="22" fillId="23" borderId="0" xfId="0" applyFont="1" applyFill="1" applyBorder="1" applyAlignment="1">
      <alignment horizontal="center" vertical="center" wrapText="1"/>
    </xf>
    <xf numFmtId="0" fontId="47" fillId="0" borderId="0" xfId="0" applyFont="1" applyFill="1" applyBorder="1" applyAlignment="1">
      <alignment horizontal="left"/>
    </xf>
    <xf numFmtId="0" fontId="47" fillId="0" borderId="0" xfId="0" applyFont="1" applyFill="1" applyBorder="1" applyAlignment="1"/>
    <xf numFmtId="0" fontId="22" fillId="8" borderId="0" xfId="0" applyFont="1" applyFill="1" applyBorder="1"/>
    <xf numFmtId="0" fontId="22" fillId="8" borderId="3" xfId="0" applyFont="1" applyFill="1" applyBorder="1"/>
    <xf numFmtId="0" fontId="2" fillId="9" borderId="9" xfId="0" applyFont="1" applyFill="1" applyBorder="1"/>
    <xf numFmtId="1" fontId="2" fillId="9" borderId="13" xfId="0" applyNumberFormat="1" applyFont="1" applyFill="1" applyBorder="1"/>
    <xf numFmtId="0" fontId="2" fillId="9" borderId="14" xfId="0" applyFont="1" applyFill="1" applyBorder="1"/>
    <xf numFmtId="1" fontId="2" fillId="10" borderId="15" xfId="0" applyNumberFormat="1" applyFont="1" applyFill="1" applyBorder="1"/>
    <xf numFmtId="1" fontId="2" fillId="9" borderId="15" xfId="0" applyNumberFormat="1" applyFont="1" applyFill="1" applyBorder="1"/>
    <xf numFmtId="1" fontId="6" fillId="10" borderId="15" xfId="0" applyNumberFormat="1" applyFont="1" applyFill="1" applyBorder="1"/>
    <xf numFmtId="0" fontId="2" fillId="9" borderId="29" xfId="0" applyFont="1" applyFill="1" applyBorder="1"/>
    <xf numFmtId="1" fontId="2" fillId="10" borderId="30" xfId="0" applyNumberFormat="1" applyFont="1" applyFill="1" applyBorder="1"/>
    <xf numFmtId="0" fontId="0" fillId="24" borderId="0" xfId="0" applyFill="1"/>
    <xf numFmtId="0" fontId="9" fillId="0" borderId="0" xfId="1" applyFill="1" applyAlignment="1">
      <alignment horizontal="center" vertical="center"/>
    </xf>
    <xf numFmtId="0" fontId="14" fillId="21" borderId="15" xfId="0" applyFont="1" applyFill="1" applyBorder="1" applyAlignment="1">
      <alignment horizontal="right"/>
    </xf>
    <xf numFmtId="0" fontId="48" fillId="0" borderId="0" xfId="0" applyFont="1"/>
    <xf numFmtId="0" fontId="28" fillId="19" borderId="31" xfId="0" applyFont="1" applyFill="1" applyBorder="1"/>
    <xf numFmtId="0" fontId="28" fillId="19" borderId="32" xfId="0" applyFont="1" applyFill="1" applyBorder="1"/>
    <xf numFmtId="0" fontId="2" fillId="9" borderId="5" xfId="0" applyFont="1" applyFill="1" applyBorder="1" applyAlignment="1">
      <alignment vertical="center"/>
    </xf>
    <xf numFmtId="167" fontId="2" fillId="9" borderId="6" xfId="0" applyNumberFormat="1" applyFont="1" applyFill="1" applyBorder="1" applyAlignment="1">
      <alignment vertical="center"/>
    </xf>
    <xf numFmtId="0" fontId="2" fillId="9" borderId="6" xfId="0" applyFont="1" applyFill="1" applyBorder="1" applyAlignment="1">
      <alignment vertical="center"/>
    </xf>
    <xf numFmtId="0" fontId="2" fillId="9" borderId="30" xfId="0" applyFont="1" applyFill="1" applyBorder="1" applyAlignment="1">
      <alignment vertical="center"/>
    </xf>
    <xf numFmtId="0" fontId="2" fillId="10" borderId="5" xfId="0" applyFont="1" applyFill="1" applyBorder="1" applyAlignment="1">
      <alignment vertical="center"/>
    </xf>
    <xf numFmtId="167" fontId="2" fillId="10" borderId="6" xfId="0" applyNumberFormat="1" applyFont="1" applyFill="1" applyBorder="1" applyAlignment="1">
      <alignment vertical="center"/>
    </xf>
    <xf numFmtId="0" fontId="2" fillId="10" borderId="6" xfId="0" applyFont="1" applyFill="1" applyBorder="1" applyAlignment="1">
      <alignment vertical="center"/>
    </xf>
    <xf numFmtId="0" fontId="2" fillId="10" borderId="30" xfId="0" applyFont="1" applyFill="1" applyBorder="1" applyAlignment="1">
      <alignment vertical="center"/>
    </xf>
    <xf numFmtId="0" fontId="2" fillId="10" borderId="12" xfId="0" applyFont="1" applyFill="1" applyBorder="1" applyAlignment="1">
      <alignment vertical="center"/>
    </xf>
    <xf numFmtId="0" fontId="2" fillId="10" borderId="10" xfId="0" applyFont="1" applyFill="1" applyBorder="1" applyAlignment="1">
      <alignment horizontal="center" vertical="center"/>
    </xf>
    <xf numFmtId="1" fontId="2" fillId="10" borderId="10" xfId="0" applyNumberFormat="1" applyFont="1" applyFill="1" applyBorder="1" applyAlignment="1">
      <alignment vertical="center"/>
    </xf>
    <xf numFmtId="167" fontId="2" fillId="10" borderId="10" xfId="0" applyNumberFormat="1" applyFont="1" applyFill="1" applyBorder="1" applyAlignment="1">
      <alignment vertical="center"/>
    </xf>
    <xf numFmtId="0" fontId="2" fillId="10" borderId="10" xfId="0" applyFont="1" applyFill="1" applyBorder="1" applyAlignment="1">
      <alignment vertical="center"/>
    </xf>
    <xf numFmtId="0" fontId="2" fillId="10" borderId="15" xfId="0" applyFont="1" applyFill="1" applyBorder="1" applyAlignment="1">
      <alignment vertical="center"/>
    </xf>
    <xf numFmtId="0" fontId="22" fillId="8" borderId="1" xfId="0" applyFont="1" applyFill="1" applyBorder="1" applyAlignment="1">
      <alignment vertical="center"/>
    </xf>
    <xf numFmtId="0" fontId="22" fillId="8" borderId="2" xfId="0" applyFont="1" applyFill="1" applyBorder="1" applyAlignment="1">
      <alignment vertical="center"/>
    </xf>
    <xf numFmtId="0" fontId="22" fillId="8" borderId="33" xfId="0" applyFont="1" applyFill="1" applyBorder="1" applyAlignment="1">
      <alignment vertical="center"/>
    </xf>
    <xf numFmtId="0" fontId="28" fillId="19" borderId="0" xfId="0" applyFont="1" applyFill="1" applyBorder="1"/>
    <xf numFmtId="0" fontId="28" fillId="19" borderId="35" xfId="0" applyFont="1" applyFill="1" applyBorder="1" applyAlignment="1">
      <alignment textRotation="45"/>
    </xf>
    <xf numFmtId="0" fontId="28" fillId="19" borderId="36" xfId="0" applyFont="1" applyFill="1" applyBorder="1" applyAlignment="1"/>
    <xf numFmtId="0" fontId="28" fillId="19" borderId="34" xfId="0" applyFont="1" applyFill="1" applyBorder="1"/>
    <xf numFmtId="14" fontId="2" fillId="0" borderId="0" xfId="0" applyNumberFormat="1" applyFont="1" applyAlignment="1">
      <alignment vertical="center"/>
    </xf>
    <xf numFmtId="22" fontId="2" fillId="0" borderId="0" xfId="0" applyNumberFormat="1" applyFont="1" applyAlignment="1">
      <alignment vertical="center"/>
    </xf>
    <xf numFmtId="0" fontId="2" fillId="9" borderId="12" xfId="0" applyFont="1" applyFill="1" applyBorder="1" applyAlignment="1">
      <alignment vertical="center"/>
    </xf>
    <xf numFmtId="0" fontId="2" fillId="9" borderId="10" xfId="0" applyFont="1" applyFill="1" applyBorder="1" applyAlignment="1">
      <alignment horizontal="center" vertical="center"/>
    </xf>
    <xf numFmtId="1" fontId="2" fillId="9" borderId="10" xfId="0" applyNumberFormat="1" applyFont="1" applyFill="1" applyBorder="1" applyAlignment="1">
      <alignment vertical="center"/>
    </xf>
    <xf numFmtId="167" fontId="2" fillId="9" borderId="10" xfId="0" applyNumberFormat="1" applyFont="1" applyFill="1" applyBorder="1" applyAlignment="1">
      <alignment vertical="center"/>
    </xf>
    <xf numFmtId="0" fontId="2" fillId="9" borderId="10" xfId="0" applyFont="1" applyFill="1" applyBorder="1" applyAlignment="1">
      <alignment vertical="center"/>
    </xf>
    <xf numFmtId="0" fontId="2" fillId="9" borderId="15" xfId="0" applyFont="1" applyFill="1" applyBorder="1" applyAlignment="1">
      <alignment vertical="center"/>
    </xf>
    <xf numFmtId="0" fontId="0" fillId="0" borderId="0" xfId="0" pivotButton="1"/>
    <xf numFmtId="0" fontId="0" fillId="0" borderId="0" xfId="0" applyAlignment="1">
      <alignment horizontal="left"/>
    </xf>
    <xf numFmtId="0" fontId="0" fillId="0" borderId="0" xfId="0" applyNumberFormat="1"/>
    <xf numFmtId="0" fontId="49" fillId="0" borderId="0" xfId="0" quotePrefix="1" applyFont="1" applyAlignment="1">
      <alignment vertical="center"/>
    </xf>
    <xf numFmtId="0" fontId="50" fillId="0" borderId="0" xfId="0" applyFont="1" applyAlignment="1">
      <alignment vertical="center"/>
    </xf>
    <xf numFmtId="0" fontId="5" fillId="6" borderId="0" xfId="0" applyFont="1" applyFill="1" applyAlignment="1">
      <alignment horizontal="center" vertical="center"/>
    </xf>
    <xf numFmtId="0" fontId="46" fillId="15" borderId="0" xfId="0" applyFont="1" applyFill="1" applyAlignment="1">
      <alignment horizontal="left" vertical="center"/>
    </xf>
    <xf numFmtId="0" fontId="9" fillId="15" borderId="0" xfId="1" applyFill="1" applyAlignment="1">
      <alignment horizontal="center" vertical="center"/>
    </xf>
    <xf numFmtId="0" fontId="2" fillId="15" borderId="0" xfId="0" applyFont="1" applyFill="1" applyAlignment="1">
      <alignment horizontal="center" vertical="center"/>
    </xf>
    <xf numFmtId="0" fontId="2" fillId="15" borderId="0" xfId="0" applyFont="1" applyFill="1" applyAlignment="1">
      <alignment horizontal="left" vertical="center"/>
    </xf>
    <xf numFmtId="0" fontId="10" fillId="15" borderId="0" xfId="1" applyFont="1" applyFill="1" applyAlignment="1">
      <alignment horizontal="left" vertical="center"/>
    </xf>
    <xf numFmtId="0" fontId="9" fillId="15" borderId="0" xfId="1" applyFill="1" applyAlignment="1">
      <alignment horizontal="left" vertical="center"/>
    </xf>
    <xf numFmtId="0" fontId="12" fillId="15" borderId="0" xfId="0" applyFont="1" applyFill="1" applyAlignment="1">
      <alignment vertical="center"/>
    </xf>
    <xf numFmtId="0" fontId="3" fillId="0" borderId="0" xfId="0" applyFont="1" applyFill="1" applyAlignment="1">
      <alignment vertical="center"/>
    </xf>
    <xf numFmtId="0" fontId="52" fillId="15" borderId="0" xfId="0" applyFont="1" applyFill="1" applyAlignment="1">
      <alignment horizontal="center" vertical="center"/>
    </xf>
    <xf numFmtId="0" fontId="52" fillId="0" borderId="0" xfId="0" applyFont="1" applyAlignment="1">
      <alignment vertical="center"/>
    </xf>
    <xf numFmtId="0" fontId="53" fillId="0" borderId="0" xfId="0" applyFont="1"/>
    <xf numFmtId="0" fontId="52" fillId="0" borderId="0" xfId="0" applyFont="1" applyAlignment="1">
      <alignment horizontal="left" vertical="center"/>
    </xf>
    <xf numFmtId="0" fontId="2" fillId="5" borderId="39" xfId="0" applyFont="1" applyFill="1" applyBorder="1" applyAlignment="1">
      <alignment horizontal="right" vertical="center"/>
    </xf>
    <xf numFmtId="0" fontId="2" fillId="9" borderId="40" xfId="0" applyFont="1" applyFill="1" applyBorder="1" applyAlignment="1">
      <alignment horizontal="left" vertical="center"/>
    </xf>
    <xf numFmtId="0" fontId="2" fillId="5" borderId="41" xfId="0" applyFont="1" applyFill="1" applyBorder="1" applyAlignment="1">
      <alignment vertical="center"/>
    </xf>
    <xf numFmtId="0" fontId="2" fillId="7" borderId="42" xfId="0" applyFont="1" applyFill="1" applyBorder="1" applyAlignment="1">
      <alignment horizontal="right" vertical="center"/>
    </xf>
    <xf numFmtId="0" fontId="2" fillId="10" borderId="43" xfId="0" applyFont="1" applyFill="1" applyBorder="1" applyAlignment="1">
      <alignment horizontal="left" vertical="center"/>
    </xf>
    <xf numFmtId="14" fontId="2" fillId="7" borderId="7" xfId="0" applyNumberFormat="1" applyFont="1" applyFill="1" applyBorder="1" applyAlignment="1">
      <alignment vertical="center"/>
    </xf>
    <xf numFmtId="0" fontId="2" fillId="5" borderId="42" xfId="0" applyFont="1" applyFill="1" applyBorder="1" applyAlignment="1">
      <alignment horizontal="right" vertical="center"/>
    </xf>
    <xf numFmtId="0" fontId="2" fillId="5" borderId="43" xfId="0" applyFont="1" applyFill="1" applyBorder="1" applyAlignment="1">
      <alignment vertical="center"/>
    </xf>
    <xf numFmtId="22" fontId="2" fillId="5" borderId="7" xfId="0" applyNumberFormat="1" applyFont="1" applyFill="1" applyBorder="1" applyAlignment="1">
      <alignment vertical="center"/>
    </xf>
    <xf numFmtId="0" fontId="2" fillId="7" borderId="43" xfId="0" applyFont="1" applyFill="1" applyBorder="1" applyAlignment="1">
      <alignment vertical="center"/>
    </xf>
    <xf numFmtId="0" fontId="2" fillId="7" borderId="7" xfId="0" applyFont="1" applyFill="1" applyBorder="1" applyAlignment="1">
      <alignment vertical="center"/>
    </xf>
    <xf numFmtId="14" fontId="2" fillId="5" borderId="39" xfId="0" applyNumberFormat="1" applyFont="1" applyFill="1" applyBorder="1" applyAlignment="1">
      <alignment vertical="center"/>
    </xf>
    <xf numFmtId="22" fontId="2" fillId="7" borderId="42" xfId="0" applyNumberFormat="1" applyFont="1" applyFill="1" applyBorder="1" applyAlignment="1">
      <alignment vertical="center"/>
    </xf>
    <xf numFmtId="0" fontId="2" fillId="5" borderId="42" xfId="0" applyFont="1" applyFill="1" applyBorder="1" applyAlignment="1">
      <alignment vertical="center"/>
    </xf>
    <xf numFmtId="0" fontId="2" fillId="5" borderId="7" xfId="0" applyFont="1" applyFill="1" applyBorder="1" applyAlignment="1">
      <alignment vertical="center"/>
    </xf>
    <xf numFmtId="0" fontId="2" fillId="7" borderId="42" xfId="0" applyFont="1" applyFill="1" applyBorder="1" applyAlignment="1">
      <alignment vertical="center"/>
    </xf>
    <xf numFmtId="0" fontId="2" fillId="5" borderId="38" xfId="0" applyFont="1" applyFill="1" applyBorder="1" applyAlignment="1">
      <alignment horizontal="justify" vertical="center" wrapText="1"/>
    </xf>
    <xf numFmtId="0" fontId="2" fillId="7" borderId="8" xfId="0" applyFont="1" applyFill="1" applyBorder="1" applyAlignment="1">
      <alignment horizontal="justify" vertical="center" wrapText="1"/>
    </xf>
    <xf numFmtId="0" fontId="2" fillId="5" borderId="8" xfId="0" applyFont="1" applyFill="1" applyBorder="1" applyAlignment="1">
      <alignment horizontal="justify" vertical="center" wrapText="1"/>
    </xf>
    <xf numFmtId="0" fontId="22" fillId="8" borderId="33" xfId="0" applyFont="1" applyFill="1" applyBorder="1" applyAlignment="1">
      <alignment horizontal="center" vertical="center" wrapText="1"/>
    </xf>
    <xf numFmtId="0" fontId="52" fillId="0" borderId="0" xfId="0" applyFont="1" applyAlignment="1">
      <alignment horizontal="center" vertical="center"/>
    </xf>
    <xf numFmtId="0" fontId="52" fillId="0" borderId="0" xfId="0" applyFont="1" applyFill="1" applyAlignment="1">
      <alignment horizontal="center" vertical="center"/>
    </xf>
    <xf numFmtId="0" fontId="52" fillId="0" borderId="0" xfId="0" applyFont="1" applyFill="1"/>
    <xf numFmtId="0" fontId="21" fillId="0" borderId="0" xfId="0" applyFont="1" applyFill="1"/>
    <xf numFmtId="14" fontId="2" fillId="0" borderId="0" xfId="0" applyNumberFormat="1" applyFont="1"/>
    <xf numFmtId="22" fontId="2" fillId="0" borderId="0" xfId="0" applyNumberFormat="1" applyFont="1"/>
    <xf numFmtId="0" fontId="55" fillId="0" borderId="0" xfId="0" applyFont="1"/>
    <xf numFmtId="0" fontId="55" fillId="0" borderId="0" xfId="0" applyFont="1" applyFill="1"/>
    <xf numFmtId="0" fontId="2" fillId="25" borderId="44" xfId="0" applyFont="1" applyFill="1" applyBorder="1"/>
    <xf numFmtId="0" fontId="2" fillId="25" borderId="45" xfId="0" applyFont="1" applyFill="1" applyBorder="1"/>
    <xf numFmtId="0" fontId="7" fillId="25" borderId="45" xfId="0" applyFont="1" applyFill="1" applyBorder="1"/>
    <xf numFmtId="0" fontId="7" fillId="25" borderId="46" xfId="0" applyFont="1" applyFill="1" applyBorder="1"/>
    <xf numFmtId="0" fontId="2" fillId="25" borderId="0" xfId="0" applyFont="1" applyFill="1"/>
    <xf numFmtId="0" fontId="21" fillId="0" borderId="0" xfId="0" applyFont="1" applyAlignment="1">
      <alignment horizontal="center" vertical="center"/>
    </xf>
    <xf numFmtId="0" fontId="5" fillId="25" borderId="0" xfId="0" applyFont="1" applyFill="1" applyAlignment="1">
      <alignment vertical="center"/>
    </xf>
    <xf numFmtId="0" fontId="7" fillId="25" borderId="0" xfId="0" applyFont="1" applyFill="1" applyAlignment="1">
      <alignment horizontal="left" vertical="center" wrapText="1"/>
    </xf>
    <xf numFmtId="0" fontId="7" fillId="25" borderId="0" xfId="0" applyFont="1" applyFill="1" applyAlignment="1">
      <alignment horizontal="justify" vertical="center" wrapText="1"/>
    </xf>
    <xf numFmtId="8" fontId="2" fillId="0" borderId="0" xfId="0" applyNumberFormat="1" applyFont="1"/>
    <xf numFmtId="0" fontId="56" fillId="0" borderId="0" xfId="0" applyFont="1"/>
    <xf numFmtId="0" fontId="22" fillId="8" borderId="48"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49" xfId="0" applyFont="1" applyFill="1" applyBorder="1" applyAlignment="1">
      <alignment horizontal="center" vertical="center"/>
    </xf>
    <xf numFmtId="14" fontId="2" fillId="10" borderId="48" xfId="0" applyNumberFormat="1" applyFont="1" applyFill="1" applyBorder="1"/>
    <xf numFmtId="0" fontId="2" fillId="10" borderId="47" xfId="0" applyFont="1" applyFill="1" applyBorder="1"/>
    <xf numFmtId="167" fontId="2" fillId="10" borderId="47" xfId="0" applyNumberFormat="1" applyFont="1" applyFill="1" applyBorder="1"/>
    <xf numFmtId="0" fontId="2" fillId="7" borderId="0" xfId="0" applyFont="1" applyFill="1"/>
    <xf numFmtId="14" fontId="2" fillId="0" borderId="48" xfId="0" applyNumberFormat="1" applyFont="1" applyBorder="1"/>
    <xf numFmtId="0" fontId="2" fillId="0" borderId="47" xfId="0" applyFont="1" applyBorder="1"/>
    <xf numFmtId="167" fontId="2" fillId="0" borderId="47" xfId="0" applyNumberFormat="1" applyFont="1" applyBorder="1"/>
    <xf numFmtId="14" fontId="2" fillId="0" borderId="48" xfId="0" applyNumberFormat="1" applyFont="1" applyFill="1" applyBorder="1"/>
    <xf numFmtId="167" fontId="5" fillId="0" borderId="50" xfId="0" applyNumberFormat="1" applyFont="1" applyBorder="1"/>
    <xf numFmtId="14" fontId="6" fillId="0" borderId="50" xfId="0" applyNumberFormat="1" applyFont="1" applyBorder="1"/>
    <xf numFmtId="14" fontId="52" fillId="0" borderId="50" xfId="0" applyNumberFormat="1" applyFont="1" applyBorder="1"/>
    <xf numFmtId="167" fontId="57" fillId="0" borderId="50" xfId="0" applyNumberFormat="1" applyFont="1" applyBorder="1"/>
    <xf numFmtId="168" fontId="58" fillId="0" borderId="50" xfId="0" applyNumberFormat="1" applyFont="1" applyBorder="1"/>
    <xf numFmtId="0" fontId="2" fillId="0" borderId="51" xfId="0" applyFont="1" applyBorder="1"/>
    <xf numFmtId="0" fontId="2" fillId="10" borderId="48" xfId="0" applyFont="1" applyFill="1" applyBorder="1"/>
    <xf numFmtId="167" fontId="2" fillId="10" borderId="49" xfId="0" applyNumberFormat="1" applyFont="1" applyFill="1" applyBorder="1"/>
    <xf numFmtId="0" fontId="6" fillId="7" borderId="0" xfId="0" applyFont="1" applyFill="1"/>
    <xf numFmtId="0" fontId="9" fillId="0" borderId="0" xfId="1" applyAlignment="1">
      <alignment vertical="center" wrapText="1"/>
    </xf>
    <xf numFmtId="169" fontId="60" fillId="0" borderId="0" xfId="2" applyNumberFormat="1" applyFont="1" applyAlignment="1">
      <alignment vertical="center" wrapText="1"/>
    </xf>
    <xf numFmtId="0" fontId="22" fillId="8" borderId="3"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8" borderId="4" xfId="0" applyFont="1" applyFill="1" applyBorder="1" applyAlignment="1">
      <alignment horizontal="center" vertical="center" textRotation="90" wrapText="1"/>
    </xf>
    <xf numFmtId="0" fontId="22" fillId="8" borderId="16" xfId="0" applyFont="1" applyFill="1" applyBorder="1" applyAlignment="1">
      <alignment horizontal="center" vertical="center" textRotation="90" wrapText="1"/>
    </xf>
    <xf numFmtId="0" fontId="22" fillId="8" borderId="20" xfId="0" applyFont="1" applyFill="1" applyBorder="1" applyAlignment="1">
      <alignment horizontal="center" vertical="center" textRotation="90" wrapText="1"/>
    </xf>
    <xf numFmtId="0" fontId="22" fillId="8" borderId="24" xfId="0" applyFont="1" applyFill="1" applyBorder="1" applyAlignment="1">
      <alignment horizontal="center" vertical="center" textRotation="90" wrapText="1"/>
    </xf>
    <xf numFmtId="0" fontId="22" fillId="8" borderId="0" xfId="0" applyFont="1" applyFill="1" applyBorder="1" applyAlignment="1">
      <alignment horizontal="center" vertical="center" textRotation="90" wrapText="1"/>
    </xf>
    <xf numFmtId="0" fontId="22" fillId="8" borderId="25" xfId="0" applyFont="1" applyFill="1" applyBorder="1" applyAlignment="1">
      <alignment horizontal="center" vertical="center" textRotation="90" wrapText="1"/>
    </xf>
    <xf numFmtId="0" fontId="23" fillId="10" borderId="10" xfId="0" applyFont="1" applyFill="1" applyBorder="1" applyAlignment="1">
      <alignment horizontal="center" vertical="center"/>
    </xf>
    <xf numFmtId="0" fontId="23" fillId="10" borderId="11" xfId="0" applyFont="1" applyFill="1" applyBorder="1" applyAlignment="1">
      <alignment horizontal="center" vertical="center"/>
    </xf>
    <xf numFmtId="0" fontId="24" fillId="9" borderId="12" xfId="0" applyFont="1" applyFill="1" applyBorder="1" applyAlignment="1">
      <alignment horizontal="center" vertical="center"/>
    </xf>
    <xf numFmtId="0" fontId="24" fillId="9" borderId="16"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wrapText="1"/>
    </xf>
    <xf numFmtId="0" fontId="2" fillId="0" borderId="0" xfId="0" applyFont="1" applyAlignment="1">
      <alignment horizontal="justify" vertical="center" wrapText="1"/>
    </xf>
    <xf numFmtId="0" fontId="6" fillId="0" borderId="0" xfId="0" applyFont="1" applyAlignment="1">
      <alignment horizontal="righ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2" fillId="8" borderId="37" xfId="0" applyFont="1" applyFill="1" applyBorder="1" applyAlignment="1">
      <alignment horizontal="center" vertical="center" wrapText="1"/>
    </xf>
    <xf numFmtId="0" fontId="22" fillId="8" borderId="1" xfId="0" applyFont="1" applyFill="1" applyBorder="1" applyAlignment="1">
      <alignment horizontal="center" vertical="center" wrapText="1"/>
    </xf>
  </cellXfs>
  <cellStyles count="3">
    <cellStyle name="Lien hypertexte" xfId="1" builtinId="8"/>
    <cellStyle name="Milliers" xfId="2" builtinId="3"/>
    <cellStyle name="Normal" xfId="0" builtinId="0"/>
  </cellStyles>
  <dxfs count="47">
    <dxf>
      <font>
        <b val="0"/>
        <i val="0"/>
        <strike val="0"/>
        <condense val="0"/>
        <extend val="0"/>
        <outline val="0"/>
        <shadow val="0"/>
        <u val="none"/>
        <vertAlign val="baseline"/>
        <sz val="10"/>
        <color rgb="FF0000FF"/>
        <name val="Book Antiqua"/>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Book Antiqua"/>
        <scheme val="none"/>
      </font>
      <fill>
        <patternFill patternType="solid">
          <fgColor indexed="64"/>
          <bgColor theme="9" tint="0.5999938962981048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Book Antiqua"/>
        <scheme val="none"/>
      </font>
      <fill>
        <patternFill patternType="solid">
          <fgColor indexed="64"/>
          <bgColor theme="7" tint="0.5999938962981048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FF"/>
        <name val="Book Antiqua"/>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FF"/>
        <name val="Book Antiqua"/>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FF"/>
        <name val="Book Antiqua"/>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FF"/>
        <name val="Book Antiqua"/>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FF"/>
        <name val="Book Antiqua"/>
        <scheme val="none"/>
      </font>
      <alignment horizontal="center" vertical="center" textRotation="0" wrapText="0" indent="0" justifyLastLine="0" shrinkToFit="0" readingOrder="0"/>
    </dxf>
    <dxf>
      <font>
        <b/>
        <i val="0"/>
        <strike val="0"/>
        <condense val="0"/>
        <extend val="0"/>
        <outline val="0"/>
        <shadow val="0"/>
        <u val="none"/>
        <vertAlign val="baseline"/>
        <sz val="10"/>
        <color theme="0"/>
        <name val="Book Antiqua"/>
        <scheme val="none"/>
      </font>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 formatCode="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Calibri"/>
        <scheme val="none"/>
      </font>
      <fill>
        <patternFill patternType="solid">
          <fgColor rgb="FFDDEBF7"/>
          <bgColor rgb="FFDDEBF7"/>
        </patternFill>
      </fill>
    </dxf>
    <dxf>
      <border outline="0">
        <bottom style="thick">
          <color rgb="FFFFFFFF"/>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 formatCode="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rgb="FF000000"/>
        <name val="Calibri"/>
        <scheme val="none"/>
      </font>
      <fill>
        <patternFill patternType="solid">
          <fgColor rgb="FFDDEBF7"/>
          <bgColor rgb="FFDDEBF7"/>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 formatCode="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Book Antiqua"/>
        <scheme val="none"/>
      </font>
      <fill>
        <patternFill patternType="solid">
          <fgColor theme="4" tint="0.79998168889431442"/>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7" formatCode="0.00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 formatCode="0"/>
      <fill>
        <patternFill patternType="solid">
          <fgColor theme="4" tint="0.79998168889431442"/>
          <bgColor theme="4"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top style="thin">
          <color theme="6" tint="0.39997558519241921"/>
        </top>
      </border>
    </dxf>
  </dxfs>
  <tableStyles count="0" defaultTableStyle="TableStyleMedium2" defaultPivotStyle="PivotStyleLight16"/>
  <colors>
    <mruColors>
      <color rgb="FFCC00FF"/>
      <color rgb="FFE585DA"/>
      <color rgb="FF0000FF"/>
      <color rgb="FFC5E2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hyperlink" Target="#Plan_Session_2_ToDo!C70"/></Relationships>
</file>

<file path=xl/drawings/_rels/drawing10.xml.rels><?xml version="1.0" encoding="UTF-8" standalone="yes"?>
<Relationships xmlns="http://schemas.openxmlformats.org/package/2006/relationships"><Relationship Id="rId1" Type="http://schemas.openxmlformats.org/officeDocument/2006/relationships/hyperlink" Target="#Plan_Session_2_ToDo!C75"/></Relationships>
</file>

<file path=xl/drawings/_rels/drawing11.xml.rels><?xml version="1.0" encoding="UTF-8" standalone="yes"?>
<Relationships xmlns="http://schemas.openxmlformats.org/package/2006/relationships"><Relationship Id="rId2" Type="http://schemas.openxmlformats.org/officeDocument/2006/relationships/hyperlink" Target="#Plan_Session_2_ToDo!C123"/><Relationship Id="rId1" Type="http://schemas.openxmlformats.org/officeDocument/2006/relationships/image" Target="../media/image44.png"/></Relationships>
</file>

<file path=xl/drawings/_rels/drawing12.xml.rels><?xml version="1.0" encoding="UTF-8" standalone="yes"?>
<Relationships xmlns="http://schemas.openxmlformats.org/package/2006/relationships"><Relationship Id="rId1" Type="http://schemas.openxmlformats.org/officeDocument/2006/relationships/hyperlink" Target="#Plan_Session_2_ToDo!C23"/></Relationships>
</file>

<file path=xl/drawings/_rels/drawing13.xml.rels><?xml version="1.0" encoding="UTF-8" standalone="yes"?>
<Relationships xmlns="http://schemas.openxmlformats.org/package/2006/relationships"><Relationship Id="rId1" Type="http://schemas.openxmlformats.org/officeDocument/2006/relationships/hyperlink" Target="#Plan_Session_2_ToDo!C110"/></Relationships>
</file>

<file path=xl/drawings/_rels/drawing2.xml.rels><?xml version="1.0" encoding="UTF-8" standalone="yes"?>
<Relationships xmlns="http://schemas.openxmlformats.org/package/2006/relationships"><Relationship Id="rId1" Type="http://schemas.openxmlformats.org/officeDocument/2006/relationships/hyperlink" Target="#Plan_Session_2_ToDo!A2"/></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9" Type="http://schemas.openxmlformats.org/officeDocument/2006/relationships/image" Target="../media/image39.png"/><Relationship Id="rId3" Type="http://schemas.openxmlformats.org/officeDocument/2006/relationships/image" Target="../media/image4.png"/><Relationship Id="rId21" Type="http://schemas.openxmlformats.org/officeDocument/2006/relationships/image" Target="../media/image22.png"/><Relationship Id="rId34" Type="http://schemas.openxmlformats.org/officeDocument/2006/relationships/image" Target="../media/image34.png"/><Relationship Id="rId42" Type="http://schemas.openxmlformats.org/officeDocument/2006/relationships/image" Target="../media/image42.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29" Type="http://schemas.openxmlformats.org/officeDocument/2006/relationships/image" Target="../media/image30.png"/><Relationship Id="rId41" Type="http://schemas.openxmlformats.org/officeDocument/2006/relationships/image" Target="../media/image4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24" Type="http://schemas.openxmlformats.org/officeDocument/2006/relationships/image" Target="../media/image25.png"/><Relationship Id="rId32" Type="http://schemas.openxmlformats.org/officeDocument/2006/relationships/hyperlink" Target="#Plan_Session_2_ToDo!C74"/><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36" Type="http://schemas.openxmlformats.org/officeDocument/2006/relationships/image" Target="../media/image36.png"/><Relationship Id="rId10" Type="http://schemas.openxmlformats.org/officeDocument/2006/relationships/image" Target="../media/image11.png"/><Relationship Id="rId19" Type="http://schemas.openxmlformats.org/officeDocument/2006/relationships/image" Target="../media/image20.png"/><Relationship Id="rId31" Type="http://schemas.openxmlformats.org/officeDocument/2006/relationships/image" Target="../media/image32.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 Id="rId30" Type="http://schemas.openxmlformats.org/officeDocument/2006/relationships/image" Target="../media/image31.png"/><Relationship Id="rId35" Type="http://schemas.openxmlformats.org/officeDocument/2006/relationships/image" Target="../media/image35.png"/><Relationship Id="rId43" Type="http://schemas.openxmlformats.org/officeDocument/2006/relationships/image" Target="../media/image43.png"/></Relationships>
</file>

<file path=xl/drawings/_rels/drawing4.xml.rels><?xml version="1.0" encoding="UTF-8" standalone="yes"?>
<Relationships xmlns="http://schemas.openxmlformats.org/package/2006/relationships"><Relationship Id="rId1" Type="http://schemas.openxmlformats.org/officeDocument/2006/relationships/hyperlink" Target="#Plan_Session_2_ToDo!C73"/></Relationships>
</file>

<file path=xl/drawings/_rels/drawing5.xml.rels><?xml version="1.0" encoding="UTF-8" standalone="yes"?>
<Relationships xmlns="http://schemas.openxmlformats.org/package/2006/relationships"><Relationship Id="rId1" Type="http://schemas.openxmlformats.org/officeDocument/2006/relationships/hyperlink" Target="#Plan_Session_2_ToDo!C9"/></Relationships>
</file>

<file path=xl/drawings/_rels/drawing6.xml.rels><?xml version="1.0" encoding="UTF-8" standalone="yes"?>
<Relationships xmlns="http://schemas.openxmlformats.org/package/2006/relationships"><Relationship Id="rId1" Type="http://schemas.openxmlformats.org/officeDocument/2006/relationships/hyperlink" Target="#Plan_Session_2_ToDo!C51"/></Relationships>
</file>

<file path=xl/drawings/_rels/drawing7.xml.rels><?xml version="1.0" encoding="UTF-8" standalone="yes"?>
<Relationships xmlns="http://schemas.openxmlformats.org/package/2006/relationships"><Relationship Id="rId1" Type="http://schemas.openxmlformats.org/officeDocument/2006/relationships/hyperlink" Target="#Plan_Session_2_ToDo!C73"/></Relationships>
</file>

<file path=xl/drawings/_rels/drawing8.xml.rels><?xml version="1.0" encoding="UTF-8" standalone="yes"?>
<Relationships xmlns="http://schemas.openxmlformats.org/package/2006/relationships"><Relationship Id="rId1" Type="http://schemas.openxmlformats.org/officeDocument/2006/relationships/hyperlink" Target="#Plan_Session_2_ToDo!C73"/></Relationships>
</file>

<file path=xl/drawings/_rels/drawing9.xml.rels><?xml version="1.0" encoding="UTF-8" standalone="yes"?>
<Relationships xmlns="http://schemas.openxmlformats.org/package/2006/relationships"><Relationship Id="rId1" Type="http://schemas.openxmlformats.org/officeDocument/2006/relationships/hyperlink" Target="#Plan_Session_2_ToDo!C73"/></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180975</xdr:colOff>
      <xdr:row>2</xdr:row>
      <xdr:rowOff>28575</xdr:rowOff>
    </xdr:to>
    <xdr:sp macro="" textlink="">
      <xdr:nvSpPr>
        <xdr:cNvPr id="2" name="Flèche gauche 1">
          <a:hlinkClick xmlns:r="http://schemas.openxmlformats.org/officeDocument/2006/relationships" r:id="rId1" tooltip="Retour au Plan"/>
        </xdr:cNvPr>
        <xdr:cNvSpPr/>
      </xdr:nvSpPr>
      <xdr:spPr>
        <a:xfrm>
          <a:off x="0" y="19050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xdr:rowOff>
    </xdr:from>
    <xdr:to>
      <xdr:col>0</xdr:col>
      <xdr:colOff>200025</xdr:colOff>
      <xdr:row>2</xdr:row>
      <xdr:rowOff>76201</xdr:rowOff>
    </xdr:to>
    <xdr:sp macro="" textlink="">
      <xdr:nvSpPr>
        <xdr:cNvPr id="2" name="Flèche gauche 1">
          <a:hlinkClick xmlns:r="http://schemas.openxmlformats.org/officeDocument/2006/relationships" r:id="rId1" tooltip="Retour au Plan"/>
        </xdr:cNvPr>
        <xdr:cNvSpPr/>
      </xdr:nvSpPr>
      <xdr:spPr>
        <a:xfrm>
          <a:off x="0" y="171451"/>
          <a:ext cx="200025"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241808</xdr:colOff>
      <xdr:row>12</xdr:row>
      <xdr:rowOff>131898</xdr:rowOff>
    </xdr:from>
    <xdr:to>
      <xdr:col>18</xdr:col>
      <xdr:colOff>10243</xdr:colOff>
      <xdr:row>16</xdr:row>
      <xdr:rowOff>91143</xdr:rowOff>
    </xdr:to>
    <xdr:pic>
      <xdr:nvPicPr>
        <xdr:cNvPr id="2" name="Image 1"/>
        <xdr:cNvPicPr>
          <a:picLocks noChangeAspect="1"/>
        </xdr:cNvPicPr>
      </xdr:nvPicPr>
      <xdr:blipFill>
        <a:blip xmlns:r="http://schemas.openxmlformats.org/officeDocument/2006/relationships" r:embed="rId1"/>
        <a:stretch>
          <a:fillRect/>
        </a:stretch>
      </xdr:blipFill>
      <xdr:spPr>
        <a:xfrm>
          <a:off x="11367008" y="2389323"/>
          <a:ext cx="3206960" cy="730770"/>
        </a:xfrm>
        <a:prstGeom prst="rect">
          <a:avLst/>
        </a:prstGeom>
      </xdr:spPr>
    </xdr:pic>
    <xdr:clientData/>
  </xdr:twoCellAnchor>
  <xdr:twoCellAnchor>
    <xdr:from>
      <xdr:col>0</xdr:col>
      <xdr:colOff>0</xdr:colOff>
      <xdr:row>1</xdr:row>
      <xdr:rowOff>0</xdr:rowOff>
    </xdr:from>
    <xdr:to>
      <xdr:col>0</xdr:col>
      <xdr:colOff>180975</xdr:colOff>
      <xdr:row>2</xdr:row>
      <xdr:rowOff>28575</xdr:rowOff>
    </xdr:to>
    <xdr:sp macro="" textlink="">
      <xdr:nvSpPr>
        <xdr:cNvPr id="3" name="Flèche gauche 2">
          <a:hlinkClick xmlns:r="http://schemas.openxmlformats.org/officeDocument/2006/relationships" r:id="rId2" tooltip="Retour au Plan"/>
        </xdr:cNvPr>
        <xdr:cNvSpPr/>
      </xdr:nvSpPr>
      <xdr:spPr>
        <a:xfrm>
          <a:off x="0" y="17145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180975</xdr:colOff>
      <xdr:row>2</xdr:row>
      <xdr:rowOff>47625</xdr:rowOff>
    </xdr:to>
    <xdr:sp macro="" textlink="">
      <xdr:nvSpPr>
        <xdr:cNvPr id="2" name="Flèche gauche 1">
          <a:hlinkClick xmlns:r="http://schemas.openxmlformats.org/officeDocument/2006/relationships" r:id="rId1" tooltip="Retour au Plan"/>
        </xdr:cNvPr>
        <xdr:cNvSpPr/>
      </xdr:nvSpPr>
      <xdr:spPr>
        <a:xfrm>
          <a:off x="0" y="17145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180975</xdr:colOff>
      <xdr:row>2</xdr:row>
      <xdr:rowOff>28575</xdr:rowOff>
    </xdr:to>
    <xdr:sp macro="" textlink="">
      <xdr:nvSpPr>
        <xdr:cNvPr id="2" name="Flèche gauche 1">
          <a:hlinkClick xmlns:r="http://schemas.openxmlformats.org/officeDocument/2006/relationships" r:id="rId1" tooltip="Retour au Plan"/>
        </xdr:cNvPr>
        <xdr:cNvSpPr/>
      </xdr:nvSpPr>
      <xdr:spPr>
        <a:xfrm>
          <a:off x="0" y="19050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2</xdr:row>
      <xdr:rowOff>57150</xdr:rowOff>
    </xdr:to>
    <xdr:sp macro="" textlink="">
      <xdr:nvSpPr>
        <xdr:cNvPr id="2" name="Flèche gauche 1">
          <a:hlinkClick xmlns:r="http://schemas.openxmlformats.org/officeDocument/2006/relationships" r:id="rId1" tooltip="Retour au Plan"/>
        </xdr:cNvPr>
        <xdr:cNvSpPr/>
      </xdr:nvSpPr>
      <xdr:spPr>
        <a:xfrm>
          <a:off x="0" y="161925"/>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4600575</xdr:colOff>
      <xdr:row>4</xdr:row>
      <xdr:rowOff>171450</xdr:rowOff>
    </xdr:to>
    <xdr:pic>
      <xdr:nvPicPr>
        <xdr:cNvPr id="2" name="Image 11">
          <a:extLst>
            <a:ext uri="{FF2B5EF4-FFF2-40B4-BE49-F238E27FC236}">
              <a16:creationId xmlns:a16="http://schemas.microsoft.com/office/drawing/2014/main" id="{8029A48A-20EF-445F-8EFF-45F1FD259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5" y="762000"/>
          <a:ext cx="46005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xdr:row>
      <xdr:rowOff>0</xdr:rowOff>
    </xdr:from>
    <xdr:to>
      <xdr:col>5</xdr:col>
      <xdr:colOff>1838325</xdr:colOff>
      <xdr:row>5</xdr:row>
      <xdr:rowOff>171450</xdr:rowOff>
    </xdr:to>
    <xdr:pic>
      <xdr:nvPicPr>
        <xdr:cNvPr id="3" name="Image 12">
          <a:extLst>
            <a:ext uri="{FF2B5EF4-FFF2-40B4-BE49-F238E27FC236}">
              <a16:creationId xmlns:a16="http://schemas.microsoft.com/office/drawing/2014/main" id="{8E659332-9A93-49E8-A148-9759629E0B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952500"/>
          <a:ext cx="1838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4495800</xdr:colOff>
      <xdr:row>6</xdr:row>
      <xdr:rowOff>171450</xdr:rowOff>
    </xdr:to>
    <xdr:pic>
      <xdr:nvPicPr>
        <xdr:cNvPr id="4" name="Image 13">
          <a:extLst>
            <a:ext uri="{FF2B5EF4-FFF2-40B4-BE49-F238E27FC236}">
              <a16:creationId xmlns:a16="http://schemas.microsoft.com/office/drawing/2014/main" id="{AB9270E6-F5CE-4CEA-891D-BB972FAFCC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52875" y="1143000"/>
          <a:ext cx="4495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xdr:row>
      <xdr:rowOff>0</xdr:rowOff>
    </xdr:from>
    <xdr:to>
      <xdr:col>5</xdr:col>
      <xdr:colOff>3305175</xdr:colOff>
      <xdr:row>13</xdr:row>
      <xdr:rowOff>171450</xdr:rowOff>
    </xdr:to>
    <xdr:pic>
      <xdr:nvPicPr>
        <xdr:cNvPr id="5" name="Image 14">
          <a:extLst>
            <a:ext uri="{FF2B5EF4-FFF2-40B4-BE49-F238E27FC236}">
              <a16:creationId xmlns:a16="http://schemas.microsoft.com/office/drawing/2014/main" id="{6136C34C-12A8-42BB-90BE-C6CEB5185FF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52875" y="1333500"/>
          <a:ext cx="3305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29</xdr:row>
      <xdr:rowOff>0</xdr:rowOff>
    </xdr:from>
    <xdr:to>
      <xdr:col>5</xdr:col>
      <xdr:colOff>1752600</xdr:colOff>
      <xdr:row>29</xdr:row>
      <xdr:rowOff>171450</xdr:rowOff>
    </xdr:to>
    <xdr:pic>
      <xdr:nvPicPr>
        <xdr:cNvPr id="6" name="Image 15">
          <a:extLst>
            <a:ext uri="{FF2B5EF4-FFF2-40B4-BE49-F238E27FC236}">
              <a16:creationId xmlns:a16="http://schemas.microsoft.com/office/drawing/2014/main" id="{F7CA0759-09EE-41A7-B066-BFA9DFA855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52875" y="4381500"/>
          <a:ext cx="1752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xdr:row>
      <xdr:rowOff>0</xdr:rowOff>
    </xdr:from>
    <xdr:to>
      <xdr:col>5</xdr:col>
      <xdr:colOff>3514725</xdr:colOff>
      <xdr:row>14</xdr:row>
      <xdr:rowOff>171450</xdr:rowOff>
    </xdr:to>
    <xdr:pic>
      <xdr:nvPicPr>
        <xdr:cNvPr id="7" name="Image 16">
          <a:extLst>
            <a:ext uri="{FF2B5EF4-FFF2-40B4-BE49-F238E27FC236}">
              <a16:creationId xmlns:a16="http://schemas.microsoft.com/office/drawing/2014/main" id="{FAB874C2-EEDD-48AC-852C-721969766EE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52875" y="1524000"/>
          <a:ext cx="3514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xdr:row>
      <xdr:rowOff>0</xdr:rowOff>
    </xdr:from>
    <xdr:to>
      <xdr:col>5</xdr:col>
      <xdr:colOff>3286125</xdr:colOff>
      <xdr:row>15</xdr:row>
      <xdr:rowOff>171450</xdr:rowOff>
    </xdr:to>
    <xdr:pic>
      <xdr:nvPicPr>
        <xdr:cNvPr id="8" name="Image 17">
          <a:extLst>
            <a:ext uri="{FF2B5EF4-FFF2-40B4-BE49-F238E27FC236}">
              <a16:creationId xmlns:a16="http://schemas.microsoft.com/office/drawing/2014/main" id="{0AB1E49E-DB59-4DA9-B92E-04FB564DD10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52875" y="1714500"/>
          <a:ext cx="32861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xdr:row>
      <xdr:rowOff>0</xdr:rowOff>
    </xdr:from>
    <xdr:to>
      <xdr:col>5</xdr:col>
      <xdr:colOff>3248025</xdr:colOff>
      <xdr:row>16</xdr:row>
      <xdr:rowOff>171450</xdr:rowOff>
    </xdr:to>
    <xdr:pic>
      <xdr:nvPicPr>
        <xdr:cNvPr id="9" name="Image 18">
          <a:extLst>
            <a:ext uri="{FF2B5EF4-FFF2-40B4-BE49-F238E27FC236}">
              <a16:creationId xmlns:a16="http://schemas.microsoft.com/office/drawing/2014/main" id="{67F8668C-9D70-4F29-BFC6-0CE499E5BB1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52875" y="1905000"/>
          <a:ext cx="3248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17</xdr:row>
      <xdr:rowOff>0</xdr:rowOff>
    </xdr:from>
    <xdr:to>
      <xdr:col>5</xdr:col>
      <xdr:colOff>2295525</xdr:colOff>
      <xdr:row>17</xdr:row>
      <xdr:rowOff>171450</xdr:rowOff>
    </xdr:to>
    <xdr:pic>
      <xdr:nvPicPr>
        <xdr:cNvPr id="10" name="Image 19">
          <a:extLst>
            <a:ext uri="{FF2B5EF4-FFF2-40B4-BE49-F238E27FC236}">
              <a16:creationId xmlns:a16="http://schemas.microsoft.com/office/drawing/2014/main" id="{DA83A892-9D09-4799-A2D0-C3485558C36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952875" y="2095500"/>
          <a:ext cx="2295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18</xdr:row>
      <xdr:rowOff>0</xdr:rowOff>
    </xdr:from>
    <xdr:to>
      <xdr:col>5</xdr:col>
      <xdr:colOff>2476500</xdr:colOff>
      <xdr:row>18</xdr:row>
      <xdr:rowOff>171450</xdr:rowOff>
    </xdr:to>
    <xdr:pic>
      <xdr:nvPicPr>
        <xdr:cNvPr id="11" name="Image 20">
          <a:extLst>
            <a:ext uri="{FF2B5EF4-FFF2-40B4-BE49-F238E27FC236}">
              <a16:creationId xmlns:a16="http://schemas.microsoft.com/office/drawing/2014/main" id="{3B89D324-8724-4FE3-885B-CB0AE3C5E83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952875" y="2286000"/>
          <a:ext cx="2476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19</xdr:row>
      <xdr:rowOff>0</xdr:rowOff>
    </xdr:from>
    <xdr:to>
      <xdr:col>5</xdr:col>
      <xdr:colOff>3419475</xdr:colOff>
      <xdr:row>19</xdr:row>
      <xdr:rowOff>171450</xdr:rowOff>
    </xdr:to>
    <xdr:pic>
      <xdr:nvPicPr>
        <xdr:cNvPr id="12" name="Image 21">
          <a:extLst>
            <a:ext uri="{FF2B5EF4-FFF2-40B4-BE49-F238E27FC236}">
              <a16:creationId xmlns:a16="http://schemas.microsoft.com/office/drawing/2014/main" id="{FE53A67A-09EA-41A5-B6BD-FDD1081A0CF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952875" y="2476500"/>
          <a:ext cx="34194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20</xdr:row>
      <xdr:rowOff>0</xdr:rowOff>
    </xdr:from>
    <xdr:to>
      <xdr:col>5</xdr:col>
      <xdr:colOff>3943350</xdr:colOff>
      <xdr:row>20</xdr:row>
      <xdr:rowOff>171450</xdr:rowOff>
    </xdr:to>
    <xdr:pic>
      <xdr:nvPicPr>
        <xdr:cNvPr id="13" name="Image 22">
          <a:extLst>
            <a:ext uri="{FF2B5EF4-FFF2-40B4-BE49-F238E27FC236}">
              <a16:creationId xmlns:a16="http://schemas.microsoft.com/office/drawing/2014/main" id="{364115E0-4E68-47A2-9C5D-B021EE8C2BB8}"/>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952875" y="2667000"/>
          <a:ext cx="394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21</xdr:row>
      <xdr:rowOff>0</xdr:rowOff>
    </xdr:from>
    <xdr:to>
      <xdr:col>5</xdr:col>
      <xdr:colOff>5334000</xdr:colOff>
      <xdr:row>21</xdr:row>
      <xdr:rowOff>171450</xdr:rowOff>
    </xdr:to>
    <xdr:pic>
      <xdr:nvPicPr>
        <xdr:cNvPr id="14" name="Image 23">
          <a:extLst>
            <a:ext uri="{FF2B5EF4-FFF2-40B4-BE49-F238E27FC236}">
              <a16:creationId xmlns:a16="http://schemas.microsoft.com/office/drawing/2014/main" id="{C6672A77-4337-4B0C-8D2C-8583CF3BF2D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952875" y="2857500"/>
          <a:ext cx="53340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22</xdr:row>
      <xdr:rowOff>0</xdr:rowOff>
    </xdr:from>
    <xdr:to>
      <xdr:col>5</xdr:col>
      <xdr:colOff>3505200</xdr:colOff>
      <xdr:row>22</xdr:row>
      <xdr:rowOff>171450</xdr:rowOff>
    </xdr:to>
    <xdr:pic>
      <xdr:nvPicPr>
        <xdr:cNvPr id="15" name="Image 24">
          <a:extLst>
            <a:ext uri="{FF2B5EF4-FFF2-40B4-BE49-F238E27FC236}">
              <a16:creationId xmlns:a16="http://schemas.microsoft.com/office/drawing/2014/main" id="{D9CDF9A6-B721-4C24-9A5A-5AD6CC4D8A3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52875" y="3048000"/>
          <a:ext cx="3505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23</xdr:row>
      <xdr:rowOff>0</xdr:rowOff>
    </xdr:from>
    <xdr:to>
      <xdr:col>5</xdr:col>
      <xdr:colOff>2095500</xdr:colOff>
      <xdr:row>23</xdr:row>
      <xdr:rowOff>171450</xdr:rowOff>
    </xdr:to>
    <xdr:pic>
      <xdr:nvPicPr>
        <xdr:cNvPr id="16" name="Image 25">
          <a:extLst>
            <a:ext uri="{FF2B5EF4-FFF2-40B4-BE49-F238E27FC236}">
              <a16:creationId xmlns:a16="http://schemas.microsoft.com/office/drawing/2014/main" id="{A33A4915-33A8-43CE-803B-99EDB1198D3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952875" y="3238500"/>
          <a:ext cx="2095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xdr:row>
      <xdr:rowOff>0</xdr:rowOff>
    </xdr:from>
    <xdr:to>
      <xdr:col>5</xdr:col>
      <xdr:colOff>1447800</xdr:colOff>
      <xdr:row>24</xdr:row>
      <xdr:rowOff>171450</xdr:rowOff>
    </xdr:to>
    <xdr:pic>
      <xdr:nvPicPr>
        <xdr:cNvPr id="17" name="Image 26">
          <a:extLst>
            <a:ext uri="{FF2B5EF4-FFF2-40B4-BE49-F238E27FC236}">
              <a16:creationId xmlns:a16="http://schemas.microsoft.com/office/drawing/2014/main" id="{350D0AC8-5BA3-483B-BE75-7D1E67ABB1BE}"/>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952875" y="3429000"/>
          <a:ext cx="1447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xdr:row>
      <xdr:rowOff>0</xdr:rowOff>
    </xdr:from>
    <xdr:to>
      <xdr:col>5</xdr:col>
      <xdr:colOff>2924175</xdr:colOff>
      <xdr:row>25</xdr:row>
      <xdr:rowOff>171450</xdr:rowOff>
    </xdr:to>
    <xdr:pic>
      <xdr:nvPicPr>
        <xdr:cNvPr id="18" name="Image 27">
          <a:extLst>
            <a:ext uri="{FF2B5EF4-FFF2-40B4-BE49-F238E27FC236}">
              <a16:creationId xmlns:a16="http://schemas.microsoft.com/office/drawing/2014/main" id="{5EB0C36E-0744-448C-9FAB-2B3C238F1B02}"/>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952875" y="3619500"/>
          <a:ext cx="2924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26</xdr:row>
      <xdr:rowOff>0</xdr:rowOff>
    </xdr:from>
    <xdr:to>
      <xdr:col>5</xdr:col>
      <xdr:colOff>3514725</xdr:colOff>
      <xdr:row>26</xdr:row>
      <xdr:rowOff>171450</xdr:rowOff>
    </xdr:to>
    <xdr:pic>
      <xdr:nvPicPr>
        <xdr:cNvPr id="19" name="Image 28">
          <a:extLst>
            <a:ext uri="{FF2B5EF4-FFF2-40B4-BE49-F238E27FC236}">
              <a16:creationId xmlns:a16="http://schemas.microsoft.com/office/drawing/2014/main" id="{E33A3956-0E53-4A90-8748-551A90308137}"/>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952875" y="3810000"/>
          <a:ext cx="3514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27</xdr:row>
      <xdr:rowOff>0</xdr:rowOff>
    </xdr:from>
    <xdr:to>
      <xdr:col>5</xdr:col>
      <xdr:colOff>3476625</xdr:colOff>
      <xdr:row>27</xdr:row>
      <xdr:rowOff>171450</xdr:rowOff>
    </xdr:to>
    <xdr:pic>
      <xdr:nvPicPr>
        <xdr:cNvPr id="20" name="Image 29">
          <a:extLst>
            <a:ext uri="{FF2B5EF4-FFF2-40B4-BE49-F238E27FC236}">
              <a16:creationId xmlns:a16="http://schemas.microsoft.com/office/drawing/2014/main" id="{9472C5DD-24A2-4755-A687-543F83A9D883}"/>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3952875" y="4000500"/>
          <a:ext cx="34766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28</xdr:row>
      <xdr:rowOff>0</xdr:rowOff>
    </xdr:from>
    <xdr:to>
      <xdr:col>5</xdr:col>
      <xdr:colOff>3276600</xdr:colOff>
      <xdr:row>28</xdr:row>
      <xdr:rowOff>171450</xdr:rowOff>
    </xdr:to>
    <xdr:pic>
      <xdr:nvPicPr>
        <xdr:cNvPr id="21" name="Image 30">
          <a:extLst>
            <a:ext uri="{FF2B5EF4-FFF2-40B4-BE49-F238E27FC236}">
              <a16:creationId xmlns:a16="http://schemas.microsoft.com/office/drawing/2014/main" id="{FBBDBE43-0C17-457B-A67B-D4115834A0F6}"/>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952875" y="4191000"/>
          <a:ext cx="3276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118</xdr:row>
      <xdr:rowOff>0</xdr:rowOff>
    </xdr:from>
    <xdr:to>
      <xdr:col>5</xdr:col>
      <xdr:colOff>1181100</xdr:colOff>
      <xdr:row>118</xdr:row>
      <xdr:rowOff>171450</xdr:rowOff>
    </xdr:to>
    <xdr:pic>
      <xdr:nvPicPr>
        <xdr:cNvPr id="22" name="Image 46">
          <a:extLst>
            <a:ext uri="{FF2B5EF4-FFF2-40B4-BE49-F238E27FC236}">
              <a16:creationId xmlns:a16="http://schemas.microsoft.com/office/drawing/2014/main" id="{21239C4B-790A-45DD-9D22-4E434CCE6A33}"/>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952875" y="21336000"/>
          <a:ext cx="1181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119</xdr:row>
      <xdr:rowOff>0</xdr:rowOff>
    </xdr:from>
    <xdr:to>
      <xdr:col>5</xdr:col>
      <xdr:colOff>828675</xdr:colOff>
      <xdr:row>119</xdr:row>
      <xdr:rowOff>171450</xdr:rowOff>
    </xdr:to>
    <xdr:pic>
      <xdr:nvPicPr>
        <xdr:cNvPr id="23" name="Image 47">
          <a:extLst>
            <a:ext uri="{FF2B5EF4-FFF2-40B4-BE49-F238E27FC236}">
              <a16:creationId xmlns:a16="http://schemas.microsoft.com/office/drawing/2014/main" id="{BAF4B7D2-869E-45BB-BFE3-0158007E2C7D}"/>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952875" y="21526500"/>
          <a:ext cx="828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124</xdr:row>
      <xdr:rowOff>0</xdr:rowOff>
    </xdr:from>
    <xdr:to>
      <xdr:col>5</xdr:col>
      <xdr:colOff>1276350</xdr:colOff>
      <xdr:row>124</xdr:row>
      <xdr:rowOff>171450</xdr:rowOff>
    </xdr:to>
    <xdr:pic>
      <xdr:nvPicPr>
        <xdr:cNvPr id="24" name="Image 48">
          <a:extLst>
            <a:ext uri="{FF2B5EF4-FFF2-40B4-BE49-F238E27FC236}">
              <a16:creationId xmlns:a16="http://schemas.microsoft.com/office/drawing/2014/main" id="{59D4DEB3-7FFF-4834-A592-82BC50616953}"/>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952875" y="22479000"/>
          <a:ext cx="127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157</xdr:row>
      <xdr:rowOff>0</xdr:rowOff>
    </xdr:from>
    <xdr:to>
      <xdr:col>5</xdr:col>
      <xdr:colOff>1828800</xdr:colOff>
      <xdr:row>157</xdr:row>
      <xdr:rowOff>171450</xdr:rowOff>
    </xdr:to>
    <xdr:pic>
      <xdr:nvPicPr>
        <xdr:cNvPr id="25" name="Image 49">
          <a:extLst>
            <a:ext uri="{FF2B5EF4-FFF2-40B4-BE49-F238E27FC236}">
              <a16:creationId xmlns:a16="http://schemas.microsoft.com/office/drawing/2014/main" id="{35111527-A708-44AA-AD91-94C3E606B8A4}"/>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952875" y="27432000"/>
          <a:ext cx="1828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159</xdr:row>
      <xdr:rowOff>0</xdr:rowOff>
    </xdr:from>
    <xdr:to>
      <xdr:col>5</xdr:col>
      <xdr:colOff>1952625</xdr:colOff>
      <xdr:row>159</xdr:row>
      <xdr:rowOff>171450</xdr:rowOff>
    </xdr:to>
    <xdr:pic>
      <xdr:nvPicPr>
        <xdr:cNvPr id="26" name="Image 50">
          <a:extLst>
            <a:ext uri="{FF2B5EF4-FFF2-40B4-BE49-F238E27FC236}">
              <a16:creationId xmlns:a16="http://schemas.microsoft.com/office/drawing/2014/main" id="{71AE44DA-02AC-4DC7-A0B9-8DBD074D61E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3952875" y="27813000"/>
          <a:ext cx="19526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160</xdr:row>
      <xdr:rowOff>0</xdr:rowOff>
    </xdr:from>
    <xdr:to>
      <xdr:col>5</xdr:col>
      <xdr:colOff>2219325</xdr:colOff>
      <xdr:row>160</xdr:row>
      <xdr:rowOff>171450</xdr:rowOff>
    </xdr:to>
    <xdr:pic>
      <xdr:nvPicPr>
        <xdr:cNvPr id="27" name="Image 51">
          <a:extLst>
            <a:ext uri="{FF2B5EF4-FFF2-40B4-BE49-F238E27FC236}">
              <a16:creationId xmlns:a16="http://schemas.microsoft.com/office/drawing/2014/main" id="{7FB3D4F5-3324-4CF3-9ACE-C5535A98C0B4}"/>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952875" y="28003500"/>
          <a:ext cx="2219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161</xdr:row>
      <xdr:rowOff>0</xdr:rowOff>
    </xdr:from>
    <xdr:to>
      <xdr:col>5</xdr:col>
      <xdr:colOff>3095625</xdr:colOff>
      <xdr:row>161</xdr:row>
      <xdr:rowOff>171450</xdr:rowOff>
    </xdr:to>
    <xdr:pic>
      <xdr:nvPicPr>
        <xdr:cNvPr id="28" name="Image 52">
          <a:extLst>
            <a:ext uri="{FF2B5EF4-FFF2-40B4-BE49-F238E27FC236}">
              <a16:creationId xmlns:a16="http://schemas.microsoft.com/office/drawing/2014/main" id="{FDA998E9-1DCA-482F-9A30-475CB1A2E2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3952875" y="28194000"/>
          <a:ext cx="30956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162</xdr:row>
      <xdr:rowOff>0</xdr:rowOff>
    </xdr:from>
    <xdr:to>
      <xdr:col>5</xdr:col>
      <xdr:colOff>2057400</xdr:colOff>
      <xdr:row>162</xdr:row>
      <xdr:rowOff>171450</xdr:rowOff>
    </xdr:to>
    <xdr:pic>
      <xdr:nvPicPr>
        <xdr:cNvPr id="29" name="Image 53">
          <a:extLst>
            <a:ext uri="{FF2B5EF4-FFF2-40B4-BE49-F238E27FC236}">
              <a16:creationId xmlns:a16="http://schemas.microsoft.com/office/drawing/2014/main" id="{822B3CB5-1C3F-4DDE-AB93-CBC404A510D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952875" y="28384500"/>
          <a:ext cx="2057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165</xdr:row>
      <xdr:rowOff>0</xdr:rowOff>
    </xdr:from>
    <xdr:to>
      <xdr:col>5</xdr:col>
      <xdr:colOff>2667000</xdr:colOff>
      <xdr:row>165</xdr:row>
      <xdr:rowOff>171450</xdr:rowOff>
    </xdr:to>
    <xdr:pic>
      <xdr:nvPicPr>
        <xdr:cNvPr id="30" name="Image 54">
          <a:extLst>
            <a:ext uri="{FF2B5EF4-FFF2-40B4-BE49-F238E27FC236}">
              <a16:creationId xmlns:a16="http://schemas.microsoft.com/office/drawing/2014/main" id="{2C8EFF48-E240-455F-A054-A7FF9E7D741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3952875" y="28956000"/>
          <a:ext cx="26670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166</xdr:row>
      <xdr:rowOff>0</xdr:rowOff>
    </xdr:from>
    <xdr:to>
      <xdr:col>5</xdr:col>
      <xdr:colOff>1876425</xdr:colOff>
      <xdr:row>166</xdr:row>
      <xdr:rowOff>171450</xdr:rowOff>
    </xdr:to>
    <xdr:pic>
      <xdr:nvPicPr>
        <xdr:cNvPr id="31" name="Image 55">
          <a:extLst>
            <a:ext uri="{FF2B5EF4-FFF2-40B4-BE49-F238E27FC236}">
              <a16:creationId xmlns:a16="http://schemas.microsoft.com/office/drawing/2014/main" id="{B8398A34-2460-443D-BD74-683C7DBD8E1C}"/>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3952875" y="29146500"/>
          <a:ext cx="18764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31</xdr:row>
      <xdr:rowOff>0</xdr:rowOff>
    </xdr:from>
    <xdr:to>
      <xdr:col>5</xdr:col>
      <xdr:colOff>2238095</xdr:colOff>
      <xdr:row>31</xdr:row>
      <xdr:rowOff>171429</xdr:rowOff>
    </xdr:to>
    <xdr:pic>
      <xdr:nvPicPr>
        <xdr:cNvPr id="32" name="Image 31">
          <a:extLst>
            <a:ext uri="{FF2B5EF4-FFF2-40B4-BE49-F238E27FC236}">
              <a16:creationId xmlns:a16="http://schemas.microsoft.com/office/drawing/2014/main" id="{C51181C7-B394-4BAE-BA32-51CA2EB1D7FD}"/>
            </a:ext>
          </a:extLst>
        </xdr:cNvPr>
        <xdr:cNvPicPr>
          <a:picLocks noChangeAspect="1"/>
        </xdr:cNvPicPr>
      </xdr:nvPicPr>
      <xdr:blipFill>
        <a:blip xmlns:r="http://schemas.openxmlformats.org/officeDocument/2006/relationships" r:embed="rId31"/>
        <a:stretch>
          <a:fillRect/>
        </a:stretch>
      </xdr:blipFill>
      <xdr:spPr>
        <a:xfrm>
          <a:off x="3952875" y="4762500"/>
          <a:ext cx="2238095" cy="171429"/>
        </a:xfrm>
        <a:prstGeom prst="rect">
          <a:avLst/>
        </a:prstGeom>
      </xdr:spPr>
    </xdr:pic>
    <xdr:clientData/>
  </xdr:twoCellAnchor>
  <xdr:twoCellAnchor>
    <xdr:from>
      <xdr:col>0</xdr:col>
      <xdr:colOff>38100</xdr:colOff>
      <xdr:row>1</xdr:row>
      <xdr:rowOff>9525</xdr:rowOff>
    </xdr:from>
    <xdr:to>
      <xdr:col>0</xdr:col>
      <xdr:colOff>219075</xdr:colOff>
      <xdr:row>2</xdr:row>
      <xdr:rowOff>38100</xdr:rowOff>
    </xdr:to>
    <xdr:sp macro="" textlink="">
      <xdr:nvSpPr>
        <xdr:cNvPr id="33" name="Flèche gauche 32">
          <a:hlinkClick xmlns:r="http://schemas.openxmlformats.org/officeDocument/2006/relationships" r:id="rId32" tooltip="Retour au Plan"/>
        </xdr:cNvPr>
        <xdr:cNvSpPr/>
      </xdr:nvSpPr>
      <xdr:spPr>
        <a:xfrm>
          <a:off x="38100" y="200025"/>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38100</xdr:colOff>
      <xdr:row>367</xdr:row>
      <xdr:rowOff>19050</xdr:rowOff>
    </xdr:from>
    <xdr:to>
      <xdr:col>5</xdr:col>
      <xdr:colOff>819052</xdr:colOff>
      <xdr:row>367</xdr:row>
      <xdr:rowOff>190479</xdr:rowOff>
    </xdr:to>
    <xdr:pic>
      <xdr:nvPicPr>
        <xdr:cNvPr id="35" name="Image 34"/>
        <xdr:cNvPicPr>
          <a:picLocks noChangeAspect="1"/>
        </xdr:cNvPicPr>
      </xdr:nvPicPr>
      <xdr:blipFill>
        <a:blip xmlns:r="http://schemas.openxmlformats.org/officeDocument/2006/relationships" r:embed="rId33"/>
        <a:stretch>
          <a:fillRect/>
        </a:stretch>
      </xdr:blipFill>
      <xdr:spPr>
        <a:xfrm>
          <a:off x="4800600" y="67598925"/>
          <a:ext cx="780952" cy="171429"/>
        </a:xfrm>
        <a:prstGeom prst="rect">
          <a:avLst/>
        </a:prstGeom>
      </xdr:spPr>
    </xdr:pic>
    <xdr:clientData/>
  </xdr:twoCellAnchor>
  <xdr:twoCellAnchor editAs="oneCell">
    <xdr:from>
      <xdr:col>5</xdr:col>
      <xdr:colOff>0</xdr:colOff>
      <xdr:row>66</xdr:row>
      <xdr:rowOff>0</xdr:rowOff>
    </xdr:from>
    <xdr:to>
      <xdr:col>5</xdr:col>
      <xdr:colOff>885714</xdr:colOff>
      <xdr:row>66</xdr:row>
      <xdr:rowOff>171429</xdr:rowOff>
    </xdr:to>
    <xdr:pic>
      <xdr:nvPicPr>
        <xdr:cNvPr id="36" name="Image 35"/>
        <xdr:cNvPicPr>
          <a:picLocks noChangeAspect="1"/>
        </xdr:cNvPicPr>
      </xdr:nvPicPr>
      <xdr:blipFill>
        <a:blip xmlns:r="http://schemas.openxmlformats.org/officeDocument/2006/relationships" r:embed="rId34"/>
        <a:stretch>
          <a:fillRect/>
        </a:stretch>
      </xdr:blipFill>
      <xdr:spPr>
        <a:xfrm>
          <a:off x="4762500" y="11572875"/>
          <a:ext cx="885714" cy="171429"/>
        </a:xfrm>
        <a:prstGeom prst="rect">
          <a:avLst/>
        </a:prstGeom>
      </xdr:spPr>
    </xdr:pic>
    <xdr:clientData/>
  </xdr:twoCellAnchor>
  <xdr:twoCellAnchor editAs="oneCell">
    <xdr:from>
      <xdr:col>5</xdr:col>
      <xdr:colOff>0</xdr:colOff>
      <xdr:row>76</xdr:row>
      <xdr:rowOff>0</xdr:rowOff>
    </xdr:from>
    <xdr:to>
      <xdr:col>5</xdr:col>
      <xdr:colOff>914286</xdr:colOff>
      <xdr:row>76</xdr:row>
      <xdr:rowOff>171429</xdr:rowOff>
    </xdr:to>
    <xdr:pic>
      <xdr:nvPicPr>
        <xdr:cNvPr id="34" name="Image 33"/>
        <xdr:cNvPicPr>
          <a:picLocks noChangeAspect="1"/>
        </xdr:cNvPicPr>
      </xdr:nvPicPr>
      <xdr:blipFill>
        <a:blip xmlns:r="http://schemas.openxmlformats.org/officeDocument/2006/relationships" r:embed="rId35"/>
        <a:stretch>
          <a:fillRect/>
        </a:stretch>
      </xdr:blipFill>
      <xdr:spPr>
        <a:xfrm>
          <a:off x="4762500" y="13477875"/>
          <a:ext cx="914286" cy="171429"/>
        </a:xfrm>
        <a:prstGeom prst="rect">
          <a:avLst/>
        </a:prstGeom>
      </xdr:spPr>
    </xdr:pic>
    <xdr:clientData/>
  </xdr:twoCellAnchor>
  <xdr:twoCellAnchor editAs="oneCell">
    <xdr:from>
      <xdr:col>5</xdr:col>
      <xdr:colOff>0</xdr:colOff>
      <xdr:row>95</xdr:row>
      <xdr:rowOff>0</xdr:rowOff>
    </xdr:from>
    <xdr:to>
      <xdr:col>5</xdr:col>
      <xdr:colOff>466667</xdr:colOff>
      <xdr:row>95</xdr:row>
      <xdr:rowOff>171429</xdr:rowOff>
    </xdr:to>
    <xdr:pic>
      <xdr:nvPicPr>
        <xdr:cNvPr id="37" name="Image 36"/>
        <xdr:cNvPicPr>
          <a:picLocks noChangeAspect="1"/>
        </xdr:cNvPicPr>
      </xdr:nvPicPr>
      <xdr:blipFill>
        <a:blip xmlns:r="http://schemas.openxmlformats.org/officeDocument/2006/relationships" r:embed="rId36"/>
        <a:stretch>
          <a:fillRect/>
        </a:stretch>
      </xdr:blipFill>
      <xdr:spPr>
        <a:xfrm>
          <a:off x="4762500" y="17097375"/>
          <a:ext cx="466667" cy="171429"/>
        </a:xfrm>
        <a:prstGeom prst="rect">
          <a:avLst/>
        </a:prstGeom>
      </xdr:spPr>
    </xdr:pic>
    <xdr:clientData/>
  </xdr:twoCellAnchor>
  <xdr:twoCellAnchor editAs="oneCell">
    <xdr:from>
      <xdr:col>5</xdr:col>
      <xdr:colOff>171450</xdr:colOff>
      <xdr:row>147</xdr:row>
      <xdr:rowOff>28575</xdr:rowOff>
    </xdr:from>
    <xdr:to>
      <xdr:col>5</xdr:col>
      <xdr:colOff>1590498</xdr:colOff>
      <xdr:row>148</xdr:row>
      <xdr:rowOff>9504</xdr:rowOff>
    </xdr:to>
    <xdr:pic>
      <xdr:nvPicPr>
        <xdr:cNvPr id="39" name="Image 38"/>
        <xdr:cNvPicPr>
          <a:picLocks noChangeAspect="1"/>
        </xdr:cNvPicPr>
      </xdr:nvPicPr>
      <xdr:blipFill>
        <a:blip xmlns:r="http://schemas.openxmlformats.org/officeDocument/2006/relationships" r:embed="rId37"/>
        <a:stretch>
          <a:fillRect/>
        </a:stretch>
      </xdr:blipFill>
      <xdr:spPr>
        <a:xfrm>
          <a:off x="7372350" y="27031950"/>
          <a:ext cx="1419048" cy="171429"/>
        </a:xfrm>
        <a:prstGeom prst="rect">
          <a:avLst/>
        </a:prstGeom>
      </xdr:spPr>
    </xdr:pic>
    <xdr:clientData/>
  </xdr:twoCellAnchor>
  <xdr:twoCellAnchor editAs="oneCell">
    <xdr:from>
      <xdr:col>5</xdr:col>
      <xdr:colOff>2971800</xdr:colOff>
      <xdr:row>147</xdr:row>
      <xdr:rowOff>19050</xdr:rowOff>
    </xdr:from>
    <xdr:to>
      <xdr:col>5</xdr:col>
      <xdr:colOff>4019419</xdr:colOff>
      <xdr:row>151</xdr:row>
      <xdr:rowOff>66574</xdr:rowOff>
    </xdr:to>
    <xdr:pic>
      <xdr:nvPicPr>
        <xdr:cNvPr id="42" name="Image 41"/>
        <xdr:cNvPicPr>
          <a:picLocks noChangeAspect="1"/>
        </xdr:cNvPicPr>
      </xdr:nvPicPr>
      <xdr:blipFill>
        <a:blip xmlns:r="http://schemas.openxmlformats.org/officeDocument/2006/relationships" r:embed="rId38"/>
        <a:stretch>
          <a:fillRect/>
        </a:stretch>
      </xdr:blipFill>
      <xdr:spPr>
        <a:xfrm>
          <a:off x="10172700" y="27022425"/>
          <a:ext cx="1047619" cy="809524"/>
        </a:xfrm>
        <a:prstGeom prst="rect">
          <a:avLst/>
        </a:prstGeom>
      </xdr:spPr>
    </xdr:pic>
    <xdr:clientData/>
  </xdr:twoCellAnchor>
  <xdr:twoCellAnchor editAs="oneCell">
    <xdr:from>
      <xdr:col>5</xdr:col>
      <xdr:colOff>2162175</xdr:colOff>
      <xdr:row>146</xdr:row>
      <xdr:rowOff>0</xdr:rowOff>
    </xdr:from>
    <xdr:to>
      <xdr:col>5</xdr:col>
      <xdr:colOff>3581223</xdr:colOff>
      <xdr:row>146</xdr:row>
      <xdr:rowOff>171429</xdr:rowOff>
    </xdr:to>
    <xdr:pic>
      <xdr:nvPicPr>
        <xdr:cNvPr id="43" name="Image 42"/>
        <xdr:cNvPicPr>
          <a:picLocks noChangeAspect="1"/>
        </xdr:cNvPicPr>
      </xdr:nvPicPr>
      <xdr:blipFill>
        <a:blip xmlns:r="http://schemas.openxmlformats.org/officeDocument/2006/relationships" r:embed="rId39"/>
        <a:stretch>
          <a:fillRect/>
        </a:stretch>
      </xdr:blipFill>
      <xdr:spPr>
        <a:xfrm>
          <a:off x="9363075" y="26812875"/>
          <a:ext cx="1419048" cy="171429"/>
        </a:xfrm>
        <a:prstGeom prst="rect">
          <a:avLst/>
        </a:prstGeom>
      </xdr:spPr>
    </xdr:pic>
    <xdr:clientData/>
  </xdr:twoCellAnchor>
  <xdr:twoCellAnchor editAs="oneCell">
    <xdr:from>
      <xdr:col>5</xdr:col>
      <xdr:colOff>57150</xdr:colOff>
      <xdr:row>133</xdr:row>
      <xdr:rowOff>95250</xdr:rowOff>
    </xdr:from>
    <xdr:to>
      <xdr:col>5</xdr:col>
      <xdr:colOff>352388</xdr:colOff>
      <xdr:row>133</xdr:row>
      <xdr:rowOff>266679</xdr:rowOff>
    </xdr:to>
    <xdr:pic>
      <xdr:nvPicPr>
        <xdr:cNvPr id="45" name="Image 44"/>
        <xdr:cNvPicPr>
          <a:picLocks noChangeAspect="1"/>
        </xdr:cNvPicPr>
      </xdr:nvPicPr>
      <xdr:blipFill>
        <a:blip xmlns:r="http://schemas.openxmlformats.org/officeDocument/2006/relationships" r:embed="rId40"/>
        <a:stretch>
          <a:fillRect/>
        </a:stretch>
      </xdr:blipFill>
      <xdr:spPr>
        <a:xfrm>
          <a:off x="7258050" y="24431625"/>
          <a:ext cx="295238" cy="171429"/>
        </a:xfrm>
        <a:prstGeom prst="rect">
          <a:avLst/>
        </a:prstGeom>
      </xdr:spPr>
    </xdr:pic>
    <xdr:clientData/>
  </xdr:twoCellAnchor>
  <xdr:twoCellAnchor editAs="oneCell">
    <xdr:from>
      <xdr:col>5</xdr:col>
      <xdr:colOff>0</xdr:colOff>
      <xdr:row>296</xdr:row>
      <xdr:rowOff>0</xdr:rowOff>
    </xdr:from>
    <xdr:to>
      <xdr:col>5</xdr:col>
      <xdr:colOff>1200000</xdr:colOff>
      <xdr:row>296</xdr:row>
      <xdr:rowOff>171429</xdr:rowOff>
    </xdr:to>
    <xdr:pic>
      <xdr:nvPicPr>
        <xdr:cNvPr id="47" name="Image 46"/>
        <xdr:cNvPicPr>
          <a:picLocks noChangeAspect="1"/>
        </xdr:cNvPicPr>
      </xdr:nvPicPr>
      <xdr:blipFill>
        <a:blip xmlns:r="http://schemas.openxmlformats.org/officeDocument/2006/relationships" r:embed="rId41"/>
        <a:stretch>
          <a:fillRect/>
        </a:stretch>
      </xdr:blipFill>
      <xdr:spPr>
        <a:xfrm>
          <a:off x="7200900" y="55530750"/>
          <a:ext cx="1200000" cy="171429"/>
        </a:xfrm>
        <a:prstGeom prst="rect">
          <a:avLst/>
        </a:prstGeom>
      </xdr:spPr>
    </xdr:pic>
    <xdr:clientData/>
  </xdr:twoCellAnchor>
  <xdr:twoCellAnchor editAs="oneCell">
    <xdr:from>
      <xdr:col>5</xdr:col>
      <xdr:colOff>0</xdr:colOff>
      <xdr:row>315</xdr:row>
      <xdr:rowOff>0</xdr:rowOff>
    </xdr:from>
    <xdr:to>
      <xdr:col>5</xdr:col>
      <xdr:colOff>1866667</xdr:colOff>
      <xdr:row>315</xdr:row>
      <xdr:rowOff>171429</xdr:rowOff>
    </xdr:to>
    <xdr:pic>
      <xdr:nvPicPr>
        <xdr:cNvPr id="49" name="Image 48"/>
        <xdr:cNvPicPr>
          <a:picLocks noChangeAspect="1"/>
        </xdr:cNvPicPr>
      </xdr:nvPicPr>
      <xdr:blipFill>
        <a:blip xmlns:r="http://schemas.openxmlformats.org/officeDocument/2006/relationships" r:embed="rId42"/>
        <a:stretch>
          <a:fillRect/>
        </a:stretch>
      </xdr:blipFill>
      <xdr:spPr>
        <a:xfrm>
          <a:off x="7200900" y="59150250"/>
          <a:ext cx="1866667" cy="171429"/>
        </a:xfrm>
        <a:prstGeom prst="rect">
          <a:avLst/>
        </a:prstGeom>
      </xdr:spPr>
    </xdr:pic>
    <xdr:clientData/>
  </xdr:twoCellAnchor>
  <xdr:twoCellAnchor editAs="oneCell">
    <xdr:from>
      <xdr:col>5</xdr:col>
      <xdr:colOff>238125</xdr:colOff>
      <xdr:row>7</xdr:row>
      <xdr:rowOff>19050</xdr:rowOff>
    </xdr:from>
    <xdr:to>
      <xdr:col>5</xdr:col>
      <xdr:colOff>2028601</xdr:colOff>
      <xdr:row>11</xdr:row>
      <xdr:rowOff>66574</xdr:rowOff>
    </xdr:to>
    <xdr:pic>
      <xdr:nvPicPr>
        <xdr:cNvPr id="50" name="Image 49"/>
        <xdr:cNvPicPr>
          <a:picLocks noChangeAspect="1"/>
        </xdr:cNvPicPr>
      </xdr:nvPicPr>
      <xdr:blipFill>
        <a:blip xmlns:r="http://schemas.openxmlformats.org/officeDocument/2006/relationships" r:embed="rId43"/>
        <a:stretch>
          <a:fillRect/>
        </a:stretch>
      </xdr:blipFill>
      <xdr:spPr>
        <a:xfrm>
          <a:off x="7439025" y="1495425"/>
          <a:ext cx="1790476" cy="8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2</xdr:row>
      <xdr:rowOff>19050</xdr:rowOff>
    </xdr:to>
    <xdr:sp macro="" textlink="">
      <xdr:nvSpPr>
        <xdr:cNvPr id="2" name="Flèche gauche 1">
          <a:hlinkClick xmlns:r="http://schemas.openxmlformats.org/officeDocument/2006/relationships" r:id="rId1" tooltip="Retour au Plan"/>
        </xdr:cNvPr>
        <xdr:cNvSpPr/>
      </xdr:nvSpPr>
      <xdr:spPr>
        <a:xfrm>
          <a:off x="0" y="19050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180975</xdr:colOff>
      <xdr:row>2</xdr:row>
      <xdr:rowOff>57150</xdr:rowOff>
    </xdr:to>
    <xdr:sp macro="" textlink="">
      <xdr:nvSpPr>
        <xdr:cNvPr id="2" name="Flèche gauche 1">
          <a:hlinkClick xmlns:r="http://schemas.openxmlformats.org/officeDocument/2006/relationships" r:id="rId1" tooltip="Retour au Plan"/>
        </xdr:cNvPr>
        <xdr:cNvSpPr/>
      </xdr:nvSpPr>
      <xdr:spPr>
        <a:xfrm>
          <a:off x="0" y="161925"/>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180975</xdr:colOff>
      <xdr:row>2</xdr:row>
      <xdr:rowOff>28575</xdr:rowOff>
    </xdr:to>
    <xdr:sp macro="" textlink="">
      <xdr:nvSpPr>
        <xdr:cNvPr id="2" name="Flèche gauche 1">
          <a:hlinkClick xmlns:r="http://schemas.openxmlformats.org/officeDocument/2006/relationships" r:id="rId1" tooltip="Retour au Plan"/>
        </xdr:cNvPr>
        <xdr:cNvSpPr/>
      </xdr:nvSpPr>
      <xdr:spPr>
        <a:xfrm>
          <a:off x="0" y="17145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180975</xdr:colOff>
      <xdr:row>2</xdr:row>
      <xdr:rowOff>28575</xdr:rowOff>
    </xdr:to>
    <xdr:sp macro="" textlink="">
      <xdr:nvSpPr>
        <xdr:cNvPr id="2" name="Flèche gauche 1">
          <a:hlinkClick xmlns:r="http://schemas.openxmlformats.org/officeDocument/2006/relationships" r:id="rId1" tooltip="Retour au Plan"/>
        </xdr:cNvPr>
        <xdr:cNvSpPr/>
      </xdr:nvSpPr>
      <xdr:spPr>
        <a:xfrm>
          <a:off x="0" y="17145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180975</xdr:colOff>
      <xdr:row>2</xdr:row>
      <xdr:rowOff>28575</xdr:rowOff>
    </xdr:to>
    <xdr:sp macro="" textlink="">
      <xdr:nvSpPr>
        <xdr:cNvPr id="2" name="Flèche gauche 1">
          <a:hlinkClick xmlns:r="http://schemas.openxmlformats.org/officeDocument/2006/relationships" r:id="rId1" tooltip="Retour au Plan"/>
        </xdr:cNvPr>
        <xdr:cNvSpPr/>
      </xdr:nvSpPr>
      <xdr:spPr>
        <a:xfrm>
          <a:off x="0" y="17145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2</xdr:row>
      <xdr:rowOff>28575</xdr:rowOff>
    </xdr:to>
    <xdr:sp macro="" textlink="">
      <xdr:nvSpPr>
        <xdr:cNvPr id="2" name="Flèche gauche 1">
          <a:hlinkClick xmlns:r="http://schemas.openxmlformats.org/officeDocument/2006/relationships" r:id="rId1" tooltip="Retour au Plan"/>
        </xdr:cNvPr>
        <xdr:cNvSpPr/>
      </xdr:nvSpPr>
      <xdr:spPr>
        <a:xfrm>
          <a:off x="0" y="171450"/>
          <a:ext cx="180975"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esktop/1_Libraudit/Formation_Excel/LIBRA_AUDIT_Excel_Session_1/0_Zerami_sondes_Travaux_1_Session_1_Libra_Audit_Octobre_202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esktop/1_Libraudit/Formation_Excel/LIBRA_AUDIT_Excel_Session_1/Travaux_1_Session_1_Libra_Audit_Octobre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Desktop/Projets/VAKAY_Excel/4_Fichiers_donnes_aux_Participants/Travaux_Seance_2_Session_1_Enonc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US/Desktop/Projets/VAKAY_Excel/Formation/Session_1_seances_1_et_2_Vaka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US/Desktop/Projets/VAKAY_Excel/Formation/Module_1_session2_Excel_CB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1\Ben_Daly\1_Offre\Programme_formation_Cab_CBA_V1205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US/Desktop/1_Libraudit/Formation_Excel/LIBRA_AUDIT_Excel_Session_1/0_Abidi_Sedik_Travaux_1_Session_1_Libra_Audit_Octobre_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1_Libraudit\Formation_Excel\Session_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nts"/>
      <sheetName val="1"/>
      <sheetName val="2"/>
      <sheetName val="3"/>
      <sheetName val="4"/>
      <sheetName val="5"/>
      <sheetName val="7"/>
    </sheetNames>
    <sheetDataSet>
      <sheetData sheetId="0">
        <row r="19">
          <cell r="F19" t="str">
            <v>de 0 à3</v>
          </cell>
        </row>
        <row r="20">
          <cell r="F20" t="str">
            <v>de 4 à 7</v>
          </cell>
        </row>
        <row r="21">
          <cell r="F21" t="str">
            <v>de 8 à 12</v>
          </cell>
        </row>
        <row r="22">
          <cell r="F22" t="str">
            <v>de 13 à 16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nts"/>
      <sheetName val="Fonctions_Excel_2022"/>
      <sheetName val="Feuil2"/>
      <sheetName val="Fonctions_Excel_2022 (2)"/>
      <sheetName val="Fonctions_Excel_2022 (3)"/>
      <sheetName val="1"/>
      <sheetName val="2"/>
      <sheetName val="3"/>
      <sheetName val="4"/>
      <sheetName val="5"/>
      <sheetName val="7"/>
    </sheetNames>
    <sheetDataSet>
      <sheetData sheetId="0">
        <row r="19">
          <cell r="B19" t="str">
            <v>Maitrise</v>
          </cell>
          <cell r="C19" t="str">
            <v>Compt</v>
          </cell>
          <cell r="D19" t="str">
            <v>H</v>
          </cell>
          <cell r="E19" t="str">
            <v>Excellent</v>
          </cell>
          <cell r="F19" t="str">
            <v xml:space="preserve">de 0 à 3 ans </v>
          </cell>
        </row>
        <row r="20">
          <cell r="B20" t="str">
            <v>Licence</v>
          </cell>
          <cell r="C20" t="str">
            <v>Finan</v>
          </cell>
          <cell r="D20" t="str">
            <v>F</v>
          </cell>
          <cell r="E20" t="str">
            <v>Presque Excellent</v>
          </cell>
          <cell r="F20" t="str">
            <v>de 4 à 7 ans</v>
          </cell>
        </row>
        <row r="21">
          <cell r="B21" t="str">
            <v>Master</v>
          </cell>
          <cell r="C21" t="str">
            <v>SI</v>
          </cell>
          <cell r="E21" t="str">
            <v>Moyen</v>
          </cell>
          <cell r="F21" t="str">
            <v>de 8 à 12 ans</v>
          </cell>
        </row>
        <row r="22">
          <cell r="B22" t="str">
            <v>Doctorat</v>
          </cell>
          <cell r="C22" t="str">
            <v>Secrétariat</v>
          </cell>
          <cell r="E22" t="str">
            <v>Débutant</v>
          </cell>
          <cell r="F22" t="str">
            <v>de 13 à 25 ans</v>
          </cell>
        </row>
        <row r="23">
          <cell r="B23" t="str">
            <v>Expertise</v>
          </cell>
          <cell r="C23" t="str">
            <v>Fiscalité</v>
          </cell>
        </row>
        <row r="24">
          <cell r="B24" t="str">
            <v>Autre</v>
          </cell>
          <cell r="C24" t="str">
            <v>CA</v>
          </cell>
        </row>
        <row r="25">
          <cell r="C25" t="str">
            <v>CPA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nts"/>
      <sheetName val="1"/>
      <sheetName val="2"/>
      <sheetName val="3"/>
      <sheetName val="4"/>
      <sheetName val="5"/>
      <sheetName val="7"/>
    </sheetNames>
    <sheetDataSet>
      <sheetData sheetId="0">
        <row r="19">
          <cell r="B19" t="str">
            <v>Maitrise</v>
          </cell>
          <cell r="C19" t="str">
            <v>Compt</v>
          </cell>
          <cell r="D19" t="str">
            <v>H</v>
          </cell>
          <cell r="E19" t="str">
            <v>Excellent</v>
          </cell>
        </row>
        <row r="20">
          <cell r="B20" t="str">
            <v>Licence</v>
          </cell>
          <cell r="C20" t="str">
            <v>Finan</v>
          </cell>
          <cell r="D20" t="str">
            <v>F</v>
          </cell>
          <cell r="E20" t="str">
            <v>Presque Excellent</v>
          </cell>
        </row>
        <row r="21">
          <cell r="B21" t="str">
            <v>Master</v>
          </cell>
          <cell r="C21" t="str">
            <v>SI</v>
          </cell>
          <cell r="E21" t="str">
            <v>Moyen</v>
          </cell>
        </row>
        <row r="22">
          <cell r="B22" t="str">
            <v>Doctorat</v>
          </cell>
          <cell r="C22" t="str">
            <v>Secrétariat</v>
          </cell>
          <cell r="E22" t="str">
            <v>Débutant</v>
          </cell>
        </row>
        <row r="23">
          <cell r="B23" t="str">
            <v>Expertise</v>
          </cell>
          <cell r="C23" t="str">
            <v>Fiscalité</v>
          </cell>
        </row>
        <row r="24">
          <cell r="B24" t="str">
            <v>Autre</v>
          </cell>
          <cell r="C24" t="str">
            <v>CCA</v>
          </cell>
        </row>
        <row r="25">
          <cell r="C25" t="str">
            <v>CPA</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_Les_Bases"/>
      <sheetName val="Racourcis_clavier"/>
      <sheetName val="Participants"/>
      <sheetName val="0"/>
      <sheetName val="1"/>
      <sheetName val="2"/>
      <sheetName val="3"/>
      <sheetName val="4"/>
      <sheetName val="5"/>
      <sheetName val="7"/>
      <sheetName val="Operateurs"/>
      <sheetName val="Tablo_structuré"/>
      <sheetName val="Sampling"/>
      <sheetName val="MiseEnForme"/>
      <sheetName val="Astuces graphiques"/>
      <sheetName val="Toutes_Fonctions_Excel"/>
      <sheetName val="EQUIV"/>
      <sheetName val="RechercheV_Somme"/>
      <sheetName val="Moyenne Mobile"/>
      <sheetName val="Si_imbriqué"/>
      <sheetName val="Si.Multiple_Si.Conditions"/>
      <sheetName val="Gérer un TCD"/>
      <sheetName val="Amorlin"/>
      <sheetName val="PRINCPER"/>
      <sheetName val="Suivi_Audit_Clt"/>
      <sheetName val="Recherche X"/>
    </sheetNames>
    <sheetDataSet>
      <sheetData sheetId="0"/>
      <sheetData sheetId="1"/>
      <sheetData sheetId="2">
        <row r="18">
          <cell r="B18" t="str">
            <v>Maitrise</v>
          </cell>
          <cell r="C18" t="str">
            <v>Comptabilité</v>
          </cell>
          <cell r="D18" t="str">
            <v>H</v>
          </cell>
          <cell r="E18" t="str">
            <v>Excellent</v>
          </cell>
        </row>
        <row r="19">
          <cell r="B19" t="str">
            <v>Licence</v>
          </cell>
          <cell r="C19" t="str">
            <v>Finance</v>
          </cell>
          <cell r="D19" t="str">
            <v>F</v>
          </cell>
          <cell r="E19" t="str">
            <v>Presque Excellent</v>
          </cell>
        </row>
        <row r="20">
          <cell r="B20" t="str">
            <v>Master</v>
          </cell>
          <cell r="C20" t="str">
            <v>Système d'Info</v>
          </cell>
          <cell r="E20" t="str">
            <v>Moyen</v>
          </cell>
        </row>
        <row r="21">
          <cell r="B21" t="str">
            <v>Doctorat</v>
          </cell>
          <cell r="C21" t="str">
            <v>Secrétariat</v>
          </cell>
          <cell r="E21" t="str">
            <v>Débutant</v>
          </cell>
        </row>
        <row r="22">
          <cell r="B22" t="str">
            <v>Expertise</v>
          </cell>
          <cell r="C22" t="str">
            <v>Fiscalité</v>
          </cell>
        </row>
        <row r="23">
          <cell r="C23" t="str">
            <v>CCA</v>
          </cell>
        </row>
        <row r="24">
          <cell r="C24" t="str">
            <v>CPA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_Les_Bases"/>
      <sheetName val="Racourcis_clavier"/>
      <sheetName val="Participants"/>
      <sheetName val="1"/>
      <sheetName val="2"/>
      <sheetName val="3"/>
      <sheetName val="4"/>
      <sheetName val="5"/>
      <sheetName val="7"/>
      <sheetName val="Operateurs"/>
      <sheetName val="Tablo_structuré"/>
      <sheetName val="Sampling"/>
      <sheetName val="EQUIV"/>
      <sheetName val="MiseEnForme"/>
      <sheetName val="Toutes_Fonctions_Excel"/>
      <sheetName val="RechercheV_Somme"/>
      <sheetName val="Astuces graphiques"/>
      <sheetName val="Moyenne Mobile"/>
      <sheetName val="Si_imbriqué"/>
      <sheetName val="Si.Multiple_Si.Conditions"/>
      <sheetName val="Gérer un TCD"/>
      <sheetName val="Amorlin"/>
      <sheetName val="PRINCPER"/>
      <sheetName val="Suivi_Audit_Clt"/>
      <sheetName val="Recherche X"/>
    </sheetNames>
    <sheetDataSet>
      <sheetData sheetId="0"/>
      <sheetData sheetId="1"/>
      <sheetData sheetId="2">
        <row r="18">
          <cell r="B18" t="str">
            <v>Maitrise</v>
          </cell>
          <cell r="C18" t="str">
            <v>Comptabilité</v>
          </cell>
          <cell r="D18" t="str">
            <v>H</v>
          </cell>
          <cell r="E18" t="str">
            <v>Excellent</v>
          </cell>
        </row>
        <row r="19">
          <cell r="B19" t="str">
            <v>Licence</v>
          </cell>
          <cell r="C19" t="str">
            <v>Finance</v>
          </cell>
          <cell r="D19" t="str">
            <v>F</v>
          </cell>
          <cell r="E19" t="str">
            <v>Presque Excellent</v>
          </cell>
        </row>
        <row r="20">
          <cell r="B20" t="str">
            <v>Master</v>
          </cell>
          <cell r="C20" t="str">
            <v>Système d'Info</v>
          </cell>
          <cell r="E20" t="str">
            <v>Moyen</v>
          </cell>
        </row>
        <row r="21">
          <cell r="B21" t="str">
            <v>Doctorat</v>
          </cell>
          <cell r="C21" t="str">
            <v>Secrétariat</v>
          </cell>
          <cell r="E21" t="str">
            <v>Débutant</v>
          </cell>
        </row>
        <row r="22">
          <cell r="B22" t="str">
            <v>Expertise</v>
          </cell>
          <cell r="C22" t="str">
            <v>Fiscalité</v>
          </cell>
        </row>
        <row r="23">
          <cell r="C23" t="str">
            <v>CCA</v>
          </cell>
        </row>
        <row r="24">
          <cell r="C24" t="str">
            <v>CPA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nts"/>
      <sheetName val="Plan_Formation_V02012021"/>
      <sheetName val="Facturation"/>
      <sheetName val="Module_1_Excel"/>
      <sheetName val="Module_2_Audit_V3"/>
      <sheetName val="Module_2_Audit_V2"/>
      <sheetName val="Module_2_Audit_V1"/>
    </sheetNames>
    <sheetDataSet>
      <sheetData sheetId="0">
        <row r="22">
          <cell r="B22" t="str">
            <v>Maitrise</v>
          </cell>
          <cell r="C22" t="str">
            <v>Compt</v>
          </cell>
          <cell r="D22" t="str">
            <v>H</v>
          </cell>
          <cell r="E22" t="str">
            <v>Excellent</v>
          </cell>
        </row>
        <row r="23">
          <cell r="B23" t="str">
            <v>Licence</v>
          </cell>
          <cell r="C23" t="str">
            <v>Finan</v>
          </cell>
          <cell r="D23" t="str">
            <v>F</v>
          </cell>
          <cell r="E23" t="str">
            <v>Presque Excellent</v>
          </cell>
        </row>
        <row r="24">
          <cell r="B24" t="str">
            <v>Master</v>
          </cell>
          <cell r="C24" t="str">
            <v>SI</v>
          </cell>
          <cell r="E24" t="str">
            <v>Moyen</v>
          </cell>
        </row>
        <row r="25">
          <cell r="B25" t="str">
            <v>Doctorat</v>
          </cell>
          <cell r="C25" t="str">
            <v>Secrétariat</v>
          </cell>
          <cell r="E25" t="str">
            <v>Débutant</v>
          </cell>
        </row>
        <row r="26">
          <cell r="B26" t="str">
            <v>Expertise</v>
          </cell>
          <cell r="C26" t="str">
            <v>Fiscalité</v>
          </cell>
        </row>
        <row r="27">
          <cell r="B27" t="str">
            <v>Autre</v>
          </cell>
          <cell r="C27" t="str">
            <v>CCA</v>
          </cell>
        </row>
        <row r="28">
          <cell r="C28" t="str">
            <v>CPA</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nts"/>
      <sheetName val="1"/>
      <sheetName val="2"/>
      <sheetName val="3"/>
      <sheetName val="4"/>
      <sheetName val="5"/>
      <sheetName val="7"/>
    </sheetNames>
    <sheetDataSet>
      <sheetData sheetId="0">
        <row r="19">
          <cell r="F19" t="str">
            <v>de 0 a 1</v>
          </cell>
        </row>
        <row r="20">
          <cell r="F20" t="str">
            <v>de 1 a 2</v>
          </cell>
        </row>
        <row r="21">
          <cell r="F21" t="str">
            <v>de 2 a 3</v>
          </cell>
        </row>
        <row r="22">
          <cell r="F22" t="str">
            <v>de 3 a 4</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s>
    <sheetDataSet>
      <sheetData sheetId="0">
        <row r="6">
          <cell r="D6">
            <v>1</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 refreshedDate="44849.473192361111" createdVersion="6" refreshedVersion="6" minRefreshableVersion="3" recordCount="16">
  <cacheSource type="worksheet">
    <worksheetSource name="Tableau484"/>
  </cacheSource>
  <cacheFields count="7">
    <cacheField name="Prdt" numFmtId="0">
      <sharedItems count="16">
        <s v="SF64"/>
        <s v="RE26"/>
        <s v="BG34"/>
        <s v="BG52"/>
        <s v="SF76"/>
        <s v="BG88"/>
        <s v="BG38"/>
        <s v="BG86"/>
        <s v="RE89"/>
        <s v="SF77"/>
        <s v="BG92"/>
        <s v="SF61"/>
        <s v="RE9"/>
        <s v="SF18"/>
        <s v="RE23"/>
        <s v="RE48"/>
      </sharedItems>
    </cacheField>
    <cacheField name="Magasin" numFmtId="0">
      <sharedItems count="4">
        <s v="C"/>
        <s v="D"/>
        <s v="B"/>
        <s v="A"/>
      </sharedItems>
    </cacheField>
    <cacheField name="Qté" numFmtId="1">
      <sharedItems containsSemiMixedTypes="0" containsString="0" containsNumber="1" containsInteger="1" minValue="0" maxValue="200"/>
    </cacheField>
    <cacheField name="CU" numFmtId="167">
      <sharedItems containsSemiMixedTypes="0" containsString="0" containsNumber="1" minValue="19.147665484160999" maxValue="918.94676988651963"/>
    </cacheField>
    <cacheField name="CT" numFmtId="167">
      <sharedItems containsSemiMixedTypes="0" containsString="0" containsNumber="1" minValue="0" maxValue="82705.20928978677"/>
    </cacheField>
    <cacheField name="Région" numFmtId="0">
      <sharedItems/>
    </cacheField>
    <cacheField name="nb erreur" numFmtId="0">
      <sharedItems containsSemiMixedTypes="0" containsString="0" containsNumber="1" containsInteger="1" minValue="0"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x v="0"/>
    <n v="64"/>
    <n v="58.506537185795999"/>
    <n v="3744.4183798909439"/>
    <s v="Tozeur"/>
    <n v="0"/>
  </r>
  <r>
    <x v="1"/>
    <x v="1"/>
    <n v="28"/>
    <n v="858.91696029735044"/>
    <n v="24049.674888325811"/>
    <s v="Tunis"/>
    <n v="5"/>
  </r>
  <r>
    <x v="2"/>
    <x v="2"/>
    <n v="101"/>
    <n v="685.08452972448958"/>
    <n v="69193.537502173451"/>
    <s v="Sousse"/>
    <n v="0"/>
  </r>
  <r>
    <x v="3"/>
    <x v="3"/>
    <n v="31"/>
    <n v="40.333238638787542"/>
    <n v="1250.3303978024137"/>
    <s v="Tunis"/>
    <n v="6"/>
  </r>
  <r>
    <x v="4"/>
    <x v="1"/>
    <n v="23"/>
    <n v="75.832140006051006"/>
    <n v="1744.1392201391732"/>
    <s v="Monastir"/>
    <n v="2"/>
  </r>
  <r>
    <x v="5"/>
    <x v="0"/>
    <n v="90"/>
    <n v="918.94676988651963"/>
    <n v="82705.20928978677"/>
    <s v="Sfax"/>
    <n v="3"/>
  </r>
  <r>
    <x v="6"/>
    <x v="1"/>
    <n v="15"/>
    <n v="95.535014098134994"/>
    <n v="1433.0252114720249"/>
    <s v="Tunis"/>
    <n v="1"/>
  </r>
  <r>
    <x v="7"/>
    <x v="3"/>
    <n v="20"/>
    <n v="246.5"/>
    <n v="4930"/>
    <s v="Gabes"/>
    <n v="1"/>
  </r>
  <r>
    <x v="8"/>
    <x v="2"/>
    <n v="0"/>
    <n v="444.53228917292074"/>
    <n v="0"/>
    <s v="Sousse"/>
    <n v="1"/>
  </r>
  <r>
    <x v="9"/>
    <x v="2"/>
    <n v="12"/>
    <n v="508.42909319374786"/>
    <n v="6101.1491183249746"/>
    <s v="Sfax"/>
    <n v="3"/>
  </r>
  <r>
    <x v="10"/>
    <x v="1"/>
    <n v="200"/>
    <n v="412.65956623293988"/>
    <n v="82531.913246587981"/>
    <s v="Tozeur"/>
    <n v="2"/>
  </r>
  <r>
    <x v="11"/>
    <x v="2"/>
    <n v="9"/>
    <n v="332.52460871838827"/>
    <n v="2992.7214784654943"/>
    <s v="Bizerte"/>
    <n v="1"/>
  </r>
  <r>
    <x v="12"/>
    <x v="0"/>
    <n v="14"/>
    <n v="710.13379041844917"/>
    <n v="9941.8730658582881"/>
    <s v="Tozeur"/>
    <n v="0"/>
  </r>
  <r>
    <x v="13"/>
    <x v="3"/>
    <n v="2"/>
    <n v="19.147665484160999"/>
    <n v="38.295330968321998"/>
    <s v="Sfax"/>
    <n v="1"/>
  </r>
  <r>
    <x v="14"/>
    <x v="0"/>
    <n v="3"/>
    <n v="722.60968396089356"/>
    <n v="2167.8290518826807"/>
    <s v="Tunis"/>
    <n v="1"/>
  </r>
  <r>
    <x v="15"/>
    <x v="3"/>
    <n v="20"/>
    <n v="901.83735540549128"/>
    <n v="18036.747108109827"/>
    <s v="Bizerte"/>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K5:P23" firstHeaderRow="1" firstDataRow="2" firstDataCol="1"/>
  <pivotFields count="7">
    <pivotField axis="axisRow" showAll="0">
      <items count="17">
        <item x="2"/>
        <item x="6"/>
        <item x="3"/>
        <item x="7"/>
        <item x="5"/>
        <item x="10"/>
        <item x="14"/>
        <item x="1"/>
        <item x="15"/>
        <item x="8"/>
        <item x="12"/>
        <item x="13"/>
        <item x="11"/>
        <item x="0"/>
        <item x="4"/>
        <item x="9"/>
        <item t="default"/>
      </items>
    </pivotField>
    <pivotField axis="axisCol" showAll="0">
      <items count="5">
        <item x="3"/>
        <item x="2"/>
        <item x="0"/>
        <item x="1"/>
        <item t="default"/>
      </items>
    </pivotField>
    <pivotField numFmtId="1" showAll="0"/>
    <pivotField numFmtId="167" showAll="0"/>
    <pivotField numFmtId="167" showAll="0"/>
    <pivotField showAll="0"/>
    <pivotField dataField="1" showAll="0"/>
  </pivotFields>
  <rowFields count="1">
    <field x="0"/>
  </rowFields>
  <rowItems count="17">
    <i>
      <x/>
    </i>
    <i>
      <x v="1"/>
    </i>
    <i>
      <x v="2"/>
    </i>
    <i>
      <x v="3"/>
    </i>
    <i>
      <x v="4"/>
    </i>
    <i>
      <x v="5"/>
    </i>
    <i>
      <x v="6"/>
    </i>
    <i>
      <x v="7"/>
    </i>
    <i>
      <x v="8"/>
    </i>
    <i>
      <x v="9"/>
    </i>
    <i>
      <x v="10"/>
    </i>
    <i>
      <x v="11"/>
    </i>
    <i>
      <x v="12"/>
    </i>
    <i>
      <x v="13"/>
    </i>
    <i>
      <x v="14"/>
    </i>
    <i>
      <x v="15"/>
    </i>
    <i t="grand">
      <x/>
    </i>
  </rowItems>
  <colFields count="1">
    <field x="1"/>
  </colFields>
  <colItems count="5">
    <i>
      <x/>
    </i>
    <i>
      <x v="1"/>
    </i>
    <i>
      <x v="2"/>
    </i>
    <i>
      <x v="3"/>
    </i>
    <i t="grand">
      <x/>
    </i>
  </colItems>
  <dataFields count="1">
    <dataField name="Somme de nb erreu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6" name="Tableau6" displayName="Tableau6" ref="B5:D181" totalsRowShown="0" tableBorderDxfId="46">
  <autoFilter ref="B5:D181"/>
  <tableColumns count="3">
    <tableColumn id="1" name="Mois /Produit"/>
    <tableColumn id="2" name="Qté"/>
    <tableColumn id="3" name="Prix"/>
  </tableColumns>
  <tableStyleInfo name="TableStyleMedium2" showFirstColumn="0" showLastColumn="0" showRowStripes="1" showColumnStripes="0"/>
</table>
</file>

<file path=xl/tables/table2.xml><?xml version="1.0" encoding="utf-8"?>
<table xmlns="http://schemas.openxmlformats.org/spreadsheetml/2006/main" id="1" name="Tableau48" displayName="Tableau48" ref="B5:I21" totalsRowShown="0" dataDxfId="45">
  <autoFilter ref="B5:I21"/>
  <sortState ref="B6:I21">
    <sortCondition ref="I6:I21"/>
  </sortState>
  <tableColumns count="8">
    <tableColumn id="1" name="Prdt" dataDxfId="44"/>
    <tableColumn id="2" name="Magasin" dataDxfId="43"/>
    <tableColumn id="3" name="Qté" dataDxfId="42"/>
    <tableColumn id="4" name="CU" dataDxfId="41"/>
    <tableColumn id="5" name="CT" dataDxfId="40">
      <calculatedColumnFormula>D6*E6</calculatedColumnFormula>
    </tableColumn>
    <tableColumn id="6" name="Région" dataDxfId="39"/>
    <tableColumn id="7" name="nb erreur" dataDxfId="38"/>
    <tableColumn id="8" name="Colonne1" dataDxfId="37"/>
  </tableColumns>
  <tableStyleInfo name="TableStyleMedium9" showFirstColumn="0" showLastColumn="0" showRowStripes="1" showColumnStripes="0"/>
</table>
</file>

<file path=xl/tables/table3.xml><?xml version="1.0" encoding="utf-8"?>
<table xmlns="http://schemas.openxmlformats.org/spreadsheetml/2006/main" id="2" name="Tableau59" displayName="Tableau59" ref="B29:H45" totalsRowShown="0" headerRowDxfId="36" dataDxfId="34" headerRowBorderDxfId="35">
  <autoFilter ref="B29:H45"/>
  <tableColumns count="7">
    <tableColumn id="1" name="Prdt" dataDxfId="33"/>
    <tableColumn id="2" name="Magasin" dataDxfId="32"/>
    <tableColumn id="3" name="Qté" dataDxfId="31"/>
    <tableColumn id="4" name="CU" dataDxfId="30"/>
    <tableColumn id="5" name="CT" dataDxfId="29">
      <calculatedColumnFormula>D30*E30</calculatedColumnFormula>
    </tableColumn>
    <tableColumn id="6" name="Région" dataDxfId="28"/>
    <tableColumn id="7" name="nb erreur" dataDxfId="27"/>
  </tableColumns>
  <tableStyleInfo name="TableStyleMedium9" showFirstColumn="0" showLastColumn="0" showRowStripes="1" showColumnStripes="0"/>
</table>
</file>

<file path=xl/tables/table4.xml><?xml version="1.0" encoding="utf-8"?>
<table xmlns="http://schemas.openxmlformats.org/spreadsheetml/2006/main" id="3" name="Tableau484" displayName="Tableau484" ref="B5:H21" totalsRowShown="0" dataDxfId="26">
  <autoFilter ref="B5:H21"/>
  <tableColumns count="7">
    <tableColumn id="1" name="Prdt" dataDxfId="25"/>
    <tableColumn id="2" name="Magasin" dataDxfId="24"/>
    <tableColumn id="3" name="Qté" dataDxfId="23"/>
    <tableColumn id="4" name="CU" dataDxfId="22"/>
    <tableColumn id="5" name="CT" dataDxfId="21">
      <calculatedColumnFormula>D6*E6</calculatedColumnFormula>
    </tableColumn>
    <tableColumn id="6" name="Région" dataDxfId="20"/>
    <tableColumn id="7" name="nb erreur" dataDxfId="19"/>
  </tableColumns>
  <tableStyleInfo name="TableStyleMedium9" showFirstColumn="0" showLastColumn="0" showRowStripes="1" showColumnStripes="0"/>
</table>
</file>

<file path=xl/tables/table5.xml><?xml version="1.0" encoding="utf-8"?>
<table xmlns="http://schemas.openxmlformats.org/spreadsheetml/2006/main" id="4" name="Tableau595" displayName="Tableau595" ref="B29:H45" totalsRowShown="0" headerRowDxfId="18" dataDxfId="16" headerRowBorderDxfId="17">
  <autoFilter ref="B29:H45"/>
  <tableColumns count="7">
    <tableColumn id="1" name="Prdt" dataDxfId="15"/>
    <tableColumn id="2" name="Magasin" dataDxfId="14"/>
    <tableColumn id="3" name="Qté" dataDxfId="13"/>
    <tableColumn id="4" name="CU" dataDxfId="12"/>
    <tableColumn id="5" name="CT" dataDxfId="11">
      <calculatedColumnFormula>D30*E30</calculatedColumnFormula>
    </tableColumn>
    <tableColumn id="6" name="Région" dataDxfId="10"/>
    <tableColumn id="7" name="nb erreur" dataDxfId="9"/>
  </tableColumns>
  <tableStyleInfo name="TableStyleMedium9" showFirstColumn="0" showLastColumn="0" showRowStripes="1" showColumnStripes="0"/>
</table>
</file>

<file path=xl/tables/table6.xml><?xml version="1.0" encoding="utf-8"?>
<table xmlns="http://schemas.openxmlformats.org/spreadsheetml/2006/main" id="5" name="Tableau5" displayName="Tableau5" ref="C5:I9" totalsRowShown="0" headerRowDxfId="8" dataDxfId="7">
  <autoFilter ref="C5:I9"/>
  <tableColumns count="7">
    <tableColumn id="1" name="Produits" dataDxfId="6"/>
    <tableColumn id="2" name="Qté" dataDxfId="5"/>
    <tableColumn id="3" name="Cout unitaire" dataDxfId="4"/>
    <tableColumn id="4" name="Localisation" dataDxfId="3"/>
    <tableColumn id="5" name="Cout total" dataDxfId="2">
      <calculatedColumnFormula>Tableau5[[#This Row],[Qté]]*Tableau5[[#This Row],[Cout unitaire]]</calculatedColumnFormula>
    </tableColumn>
    <tableColumn id="6" name="Cout total CMP" dataDxfId="1">
      <calculatedColumnFormula>Tableau5[[#This Row],[Qté]]*$B$6</calculatedColumnFormula>
    </tableColumn>
    <tableColumn id="7" name="Colonne1"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1.vml"/><Relationship Id="rId1" Type="http://schemas.openxmlformats.org/officeDocument/2006/relationships/printerSettings" Target="../printerSettings/printerSettings10.bin"/><Relationship Id="rId4"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1.bin"/><Relationship Id="rId1" Type="http://schemas.openxmlformats.org/officeDocument/2006/relationships/pivotTable" Target="../pivotTables/pivotTable1.xml"/><Relationship Id="rId5" Type="http://schemas.openxmlformats.org/officeDocument/2006/relationships/table" Target="../tables/table5.xml"/><Relationship Id="rId4" Type="http://schemas.openxmlformats.org/officeDocument/2006/relationships/table" Target="../tables/table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mailto:souheil@xxxxxx.com" TargetMode="External"/><Relationship Id="rId7" Type="http://schemas.openxmlformats.org/officeDocument/2006/relationships/printerSettings" Target="../printerSettings/printerSettings13.bin"/><Relationship Id="rId2" Type="http://schemas.openxmlformats.org/officeDocument/2006/relationships/hyperlink" Target="mailto:chayma@xxxxxx.com" TargetMode="External"/><Relationship Id="rId1" Type="http://schemas.openxmlformats.org/officeDocument/2006/relationships/hyperlink" Target="mailto:sedik@xxxxxx.com" TargetMode="External"/><Relationship Id="rId6" Type="http://schemas.openxmlformats.org/officeDocument/2006/relationships/hyperlink" Target="mailto:sondes@xxxxxx.com" TargetMode="External"/><Relationship Id="rId5" Type="http://schemas.openxmlformats.org/officeDocument/2006/relationships/hyperlink" Target="mailto:alya@xxxxxx.com" TargetMode="External"/><Relationship Id="rId4" Type="http://schemas.openxmlformats.org/officeDocument/2006/relationships/hyperlink" Target="mailto:rabeb@xxxxxx.com" TargetMode="External"/><Relationship Id="rId9" Type="http://schemas.openxmlformats.org/officeDocument/2006/relationships/vmlDrawing" Target="../drawings/vmlDrawing14.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https://support.microsoft.com/fr-fr/office/jours-jours-fonction-57740535-d549-4395-8728-0f07bff0b9df" TargetMode="External"/><Relationship Id="rId299" Type="http://schemas.openxmlformats.org/officeDocument/2006/relationships/hyperlink" Target="https://support.microsoft.com/fr-fr/office/inversemat-inversemat-fonction-11f55086-adde-4c9f-8eb9-59da2d72efc6" TargetMode="External"/><Relationship Id="rId21" Type="http://schemas.openxmlformats.org/officeDocument/2006/relationships/hyperlink" Target="https://support.microsoft.com/fr-fr/office/atanh-fonction-3cd65768-0de7-4f1d-b312-d01c8c930d90" TargetMode="External"/><Relationship Id="rId63" Type="http://schemas.openxmlformats.org/officeDocument/2006/relationships/hyperlink" Target="https://support.microsoft.com/fr-fr/office/loi-khideux-inverse-droite-loi-khideux-inverse-droite-fonction-435b5ed8-98d5-4da6-823f-293e2cbc94fe" TargetMode="External"/><Relationship Id="rId159" Type="http://schemas.openxmlformats.org/officeDocument/2006/relationships/hyperlink" Target="https://support.microsoft.com/fr-fr/office/loi-exponentielle-n-loi-exponentielle-n-fonction-4c12ae24-e563-4155-bf3e-8b78b6ae140e" TargetMode="External"/><Relationship Id="rId324" Type="http://schemas.openxmlformats.org/officeDocument/2006/relationships/hyperlink" Target="https://support.microsoft.com/fr-fr/office/fonction-loi-normale-standard-inverse-8d1bce66-8e4d-4f3b-967c-30eed61f019d" TargetMode="External"/><Relationship Id="rId366" Type="http://schemas.openxmlformats.org/officeDocument/2006/relationships/hyperlink" Target="https://support.microsoft.com/fr-fr/office/quartile-exclure-quartile-exclure-fonction-5a355b7a-840b-4a01-b0f1-f538c2864cad" TargetMode="External"/><Relationship Id="rId170" Type="http://schemas.openxmlformats.org/officeDocument/2006/relationships/hyperlink" Target="https://support.microsoft.com/fr-fr/office/inverse-loi-f-n-fonction-0dda0cf9-4ea0-42fd-8c3c-417a1ff30dbe" TargetMode="External"/><Relationship Id="rId226" Type="http://schemas.openxmlformats.org/officeDocument/2006/relationships/hyperlink" Target="https://support.microsoft.com/fr-fr/office/complexe-csch-complexe-csch-fonction-c0ae4f54-5f09-4fef-8da0-dc33ea2c5ca9" TargetMode="External"/><Relationship Id="rId433" Type="http://schemas.openxmlformats.org/officeDocument/2006/relationships/hyperlink" Target="https://support.microsoft.com/fr-fr/office/syd-fonction-069f8106-b60b-4ca2-98e0-2a0f206bdb27" TargetMode="External"/><Relationship Id="rId268" Type="http://schemas.openxmlformats.org/officeDocument/2006/relationships/hyperlink" Target="https://support.microsoft.com/fr-fr/office/fonction-kurtosis-bc3a265c-5da4-4dcb-b7fd-c237789095ab" TargetMode="External"/><Relationship Id="rId475" Type="http://schemas.openxmlformats.org/officeDocument/2006/relationships/hyperlink" Target="https://support.microsoft.com/fr-fr/office/vara-fonction-3de77469-fa3a-47b4-85fd-81758a1e1d07" TargetMode="External"/><Relationship Id="rId32" Type="http://schemas.openxmlformats.org/officeDocument/2006/relationships/hyperlink" Target="https://support.microsoft.com/fr-fr/office/bessely-bessely-fonction-f3a356b3-da89-42c3-8974-2da54d6353a2" TargetMode="External"/><Relationship Id="rId74" Type="http://schemas.openxmlformats.org/officeDocument/2006/relationships/hyperlink" Target="https://support.microsoft.com/fr-fr/office/complexe-complexe-fonction-f0b8f3a9-51cc-4d6d-86fb-3a9362fa4128" TargetMode="External"/><Relationship Id="rId128" Type="http://schemas.openxmlformats.org/officeDocument/2006/relationships/hyperlink" Target="https://support.microsoft.com/fr-fr/office/degres-degres-fonction-4d6ec4db-e694-4b94-ace0-1cc3f61f9ba1" TargetMode="External"/><Relationship Id="rId335" Type="http://schemas.openxmlformats.org/officeDocument/2006/relationships/hyperlink" Target="https://support.microsoft.com/fr-fr/office/rend-pcoupon-irreg-rend-pcoupon-irreg-fonction-66bc8b7b-6501-4c93-9ce3-2fd16220fe37" TargetMode="External"/><Relationship Id="rId377" Type="http://schemas.openxmlformats.org/officeDocument/2006/relationships/hyperlink" Target="https://support.microsoft.com/fr-fr/office/valeur-nominale-valeur-nominale-fonction-7a3f8b93-6611-4f81-8576-828312c9b5e5" TargetMode="External"/><Relationship Id="rId500" Type="http://schemas.openxmlformats.org/officeDocument/2006/relationships/hyperlink" Target="https://support.microsoft.com/fr-fr/office/fonction-test-z-d633d5a3-2031-4614-a016-92180ad82bee" TargetMode="External"/><Relationship Id="rId5" Type="http://schemas.openxmlformats.org/officeDocument/2006/relationships/hyperlink" Target="https://support.microsoft.com/fr-fr/office/acosh-acosh-fonction-e3992cc1-103f-4e72-9f04-624b9ef5ebfe" TargetMode="External"/><Relationship Id="rId181" Type="http://schemas.openxmlformats.org/officeDocument/2006/relationships/hyperlink" Target="https://support.microsoft.com/fr-fr/office/fonctions-de-pr%C3%A9vision-r%C3%A9f%C3%A9rence-897a2fe9-6595-4680-a0b0-93e0308d5f6e" TargetMode="External"/><Relationship Id="rId237" Type="http://schemas.openxmlformats.org/officeDocument/2006/relationships/hyperlink" Target="https://support.microsoft.com/fr-fr/office/fonction-complexe-sin-1ab02a39-a721-48de-82ef-f52bf37859f6" TargetMode="External"/><Relationship Id="rId402" Type="http://schemas.openxmlformats.org/officeDocument/2006/relationships/hyperlink" Target="https://support.microsoft.com/fr-fr/office/sin-sin-fonction-cf0e3432-8b9e-483c-bc55-a76651c95602" TargetMode="External"/><Relationship Id="rId279" Type="http://schemas.openxmlformats.org/officeDocument/2006/relationships/hyperlink" Target="https://support.microsoft.com/fr-fr/office/logreg-logreg-fonction-f27462d8-3657-4030-866b-a272c1d18b4b" TargetMode="External"/><Relationship Id="rId444" Type="http://schemas.openxmlformats.org/officeDocument/2006/relationships/hyperlink" Target="https://support.microsoft.com/fr-fr/office/texte-texte-fonction-20d5ac4d-7b94-49fd-bb38-93d29371225c" TargetMode="External"/><Relationship Id="rId486" Type="http://schemas.openxmlformats.org/officeDocument/2006/relationships/hyperlink" Target="https://support.microsoft.com/fr-fr/office/serie-jour-ouvre-serie-jour-ouvre-fonction-f764a5b7-05fc-4494-9486-60d494efbf33" TargetMode="External"/><Relationship Id="rId43" Type="http://schemas.openxmlformats.org/officeDocument/2006/relationships/hyperlink" Target="https://support.microsoft.com/fr-fr/office/loi-binomiale-inverse-loi-binomiale-inverse-fonction-80a0370c-ada6-49b4-83e7-05a91ba77ac9" TargetMode="External"/><Relationship Id="rId139" Type="http://schemas.openxmlformats.org/officeDocument/2006/relationships/hyperlink" Target="https://support.microsoft.com/fr-fr/office/fonction-drop-1cb4e151-9e17-4838-abe5-9ba48d8c6a34" TargetMode="External"/><Relationship Id="rId290" Type="http://schemas.openxmlformats.org/officeDocument/2006/relationships/hyperlink" Target="https://support.microsoft.com/fr-fr/office/max-si-ens-max-si-ens-fonction-dfd611e6-da2c-488a-919b-9b6376b28883" TargetMode="External"/><Relationship Id="rId304" Type="http://schemas.openxmlformats.org/officeDocument/2006/relationships/hyperlink" Target="https://support.microsoft.com/fr-fr/office/mode-multiple-mode-multiple-fonction-50fd9464-b2ba-4191-b57a-39446689ae8c" TargetMode="External"/><Relationship Id="rId346" Type="http://schemas.openxmlformats.org/officeDocument/2006/relationships/hyperlink" Target="https://support.microsoft.com/fr-fr/office/rang-pourcentage-inclure-rang-pourcentage-inclure-fonction-149592c9-00c0-49ba-86c1-c1f45b80463a" TargetMode="External"/><Relationship Id="rId388" Type="http://schemas.openxmlformats.org/officeDocument/2006/relationships/hyperlink" Target="https://support.microsoft.com/fr-fr/office/lignes-lignes-fonction-b592593e-3fc2-47f2-bec1-bda493811597" TargetMode="External"/><Relationship Id="rId85" Type="http://schemas.openxmlformats.org/officeDocument/2006/relationships/hyperlink" Target="https://support.microsoft.com/fr-fr/office/coth-coth-fonction-2e0b4cb6-0ba0-403e-aed4-deaa71b49df5" TargetMode="External"/><Relationship Id="rId150" Type="http://schemas.openxmlformats.org/officeDocument/2006/relationships/hyperlink" Target="https://support.microsoft.com/fr-fr/office/erf-precis-erf-precis-fonction-9a349593-705c-4278-9a98-e4122831a8e0" TargetMode="External"/><Relationship Id="rId192" Type="http://schemas.openxmlformats.org/officeDocument/2006/relationships/hyperlink" Target="https://support.microsoft.com/fr-fr/office/fonction-loi-gamma-n-9b6f1538-d11c-4d5f-8966-21f6a2201def" TargetMode="External"/><Relationship Id="rId206" Type="http://schemas.openxmlformats.org/officeDocument/2006/relationships/hyperlink" Target="https://support.microsoft.com/fr-fr/office/fonction-hexdec-8c8c3155-9f37-45a5-a3ee-ee5379ef106e" TargetMode="External"/><Relationship Id="rId413" Type="http://schemas.openxmlformats.org/officeDocument/2006/relationships/hyperlink" Target="https://support.microsoft.com/fr-fr/office/centree-reduite-centree-reduite-fonction-81d66554-2d54-40ec-ba83-6437108ee775" TargetMode="External"/><Relationship Id="rId248" Type="http://schemas.openxmlformats.org/officeDocument/2006/relationships/hyperlink" Target="https://support.microsoft.com/fr-fr/office/taux-interet-taux-interet-fonction-5cb34dde-a221-4cb6-b3eb-0b9e55e1316f" TargetMode="External"/><Relationship Id="rId455" Type="http://schemas.openxmlformats.org/officeDocument/2006/relationships/hyperlink" Target="https://support.microsoft.com/fr-fr/office/fonction-torow-b90d0964-a7d9-44b7-816b-ffa5c2fe2289" TargetMode="External"/><Relationship Id="rId497" Type="http://schemas.openxmlformats.org/officeDocument/2006/relationships/hyperlink" Target="https://support.microsoft.com/fr-fr/office/rendement-titre-rendement-titre-fonction-f5f5ca43-c4bd-434f-8bd2-ed3c9727a4fe" TargetMode="External"/><Relationship Id="rId12" Type="http://schemas.openxmlformats.org/officeDocument/2006/relationships/hyperlink" Target="https://support.microsoft.com/fr-fr/office/fonction-et-5f19b2e8-e1df-4408-897a-ce285a19e9d9" TargetMode="External"/><Relationship Id="rId108" Type="http://schemas.openxmlformats.org/officeDocument/2006/relationships/hyperlink" Target="https://support.microsoft.com/fr-fr/office/nbjeucube-nbjeucube-fonction-c4c2a438-c1ff-4061-80fe-982f2d705286" TargetMode="External"/><Relationship Id="rId315" Type="http://schemas.openxmlformats.org/officeDocument/2006/relationships/hyperlink" Target="https://support.microsoft.com/fr-fr/office/fonction-nb-jours-ouvres-intl-a9b26239-4f20-46a1-9ab8-4e925bfd5e28" TargetMode="External"/><Relationship Id="rId357" Type="http://schemas.openxmlformats.org/officeDocument/2006/relationships/hyperlink" Target="https://support.microsoft.com/fr-fr/office/princper-fonction-c370d9e3-7749-4ca4-beea-b06c6ac95e1b" TargetMode="External"/><Relationship Id="rId54" Type="http://schemas.openxmlformats.org/officeDocument/2006/relationships/hyperlink" Target="https://support.microsoft.com/fr-fr/office/plafond-precis-plafond-precis-fonction-f366a774-527a-4c92-ba49-af0a196e66cb" TargetMode="External"/><Relationship Id="rId96" Type="http://schemas.openxmlformats.org/officeDocument/2006/relationships/hyperlink" Target="https://support.microsoft.com/fr-fr/office/fonction-date-coupon-prec-2eb50473-6ee9-4052-a206-77a9a385d5b3" TargetMode="External"/><Relationship Id="rId161" Type="http://schemas.openxmlformats.org/officeDocument/2006/relationships/hyperlink" Target="https://support.microsoft.com/fr-fr/office/fact-fonction-ca8588c2-15f2-41c0-8e8c-c11bd471a4f3" TargetMode="External"/><Relationship Id="rId217" Type="http://schemas.openxmlformats.org/officeDocument/2006/relationships/hyperlink" Target="https://support.microsoft.com/fr-fr/office/fonction-si-conditions-36329a26-37b2-467c-972b-4a39bd951d45" TargetMode="External"/><Relationship Id="rId399" Type="http://schemas.openxmlformats.org/officeDocument/2006/relationships/hyperlink" Target="https://support.microsoft.com/fr-fr/office/feuille-feuille-fonction-44718b6f-8b87-47a1-a9d6-b701c06cff24" TargetMode="External"/><Relationship Id="rId259" Type="http://schemas.openxmlformats.org/officeDocument/2006/relationships/hyperlink" Target="https://support.microsoft.com/fr-fr/office/fonctions-est-0f2d7971-6019-40a0-a171-f2d869135665" TargetMode="External"/><Relationship Id="rId424" Type="http://schemas.openxmlformats.org/officeDocument/2006/relationships/hyperlink" Target="https://support.microsoft.com/fr-fr/office/somme-somme-fonction-043e1c7d-7726-4e80-8f32-07b23e057f89" TargetMode="External"/><Relationship Id="rId466" Type="http://schemas.openxmlformats.org/officeDocument/2006/relationships/hyperlink" Target="https://support.microsoft.com/fr-fr/office/unicar-unicar-fonction-ffeb64f5-f131-44c6-b332-5cd72f0659b8" TargetMode="External"/><Relationship Id="rId23" Type="http://schemas.openxmlformats.org/officeDocument/2006/relationships/hyperlink" Target="https://support.microsoft.com/fr-fr/office/moyenne-moyenne-fonction-047bac88-d466-426c-a32b-8f33eb960cf6" TargetMode="External"/><Relationship Id="rId119" Type="http://schemas.openxmlformats.org/officeDocument/2006/relationships/hyperlink" Target="https://support.microsoft.com/fr-fr/office/fonction-db-354e7d28-5f93-4ff1-8a52-eb4ee549d9d7" TargetMode="External"/><Relationship Id="rId270" Type="http://schemas.openxmlformats.org/officeDocument/2006/relationships/hyperlink" Target="https://support.microsoft.com/fr-fr/office/fonction-grande-valeur-3af0af19-1190-42bb-bb8b-01672ec00a64" TargetMode="External"/><Relationship Id="rId326" Type="http://schemas.openxmlformats.org/officeDocument/2006/relationships/hyperlink" Target="https://support.microsoft.com/fr-fr/office/fonction-maintenant-3337fd29-145a-4347-b2e6-20c904739c46" TargetMode="External"/><Relationship Id="rId65" Type="http://schemas.openxmlformats.org/officeDocument/2006/relationships/hyperlink" Target="https://support.microsoft.com/fr-fr/office/choisir-choisir-fonction-fc5c184f-cb62-4ec7-a46e-38653b98f5bc" TargetMode="External"/><Relationship Id="rId130" Type="http://schemas.openxmlformats.org/officeDocument/2006/relationships/hyperlink" Target="https://support.microsoft.com/fr-fr/office/somme-carres-ecarts-fonction-8b739616-8376-4df5-8bd0-cfe0a6caf444" TargetMode="External"/><Relationship Id="rId368" Type="http://schemas.openxmlformats.org/officeDocument/2006/relationships/hyperlink" Target="https://support.microsoft.com/fr-fr/office/fonction-quotient-9f7bf099-2a18-4282-8fa4-65290cc99dee" TargetMode="External"/><Relationship Id="rId172" Type="http://schemas.openxmlformats.org/officeDocument/2006/relationships/hyperlink" Target="https://support.microsoft.com/fr-fr/office/inverse-loi-f-inverse-loi-f-fonction-4d46c97c-c368-4852-bc15-41e8e31140b1" TargetMode="External"/><Relationship Id="rId228" Type="http://schemas.openxmlformats.org/officeDocument/2006/relationships/hyperlink" Target="https://support.microsoft.com/fr-fr/office/fonction-complexe-exp-c6f8da1f-e024-4c0c-b802-a60e7147a95f" TargetMode="External"/><Relationship Id="rId435" Type="http://schemas.openxmlformats.org/officeDocument/2006/relationships/hyperlink" Target="https://support.microsoft.com/fr-fr/office/tan-fonction-08851a40-179f-4052-b789-d7f699447401" TargetMode="External"/><Relationship Id="rId477" Type="http://schemas.openxmlformats.org/officeDocument/2006/relationships/hyperlink" Target="https://support.microsoft.com/fr-fr/office/varpa-fonction-59a62635-4e89-4fad-88ac-ce4dc0513b96" TargetMode="External"/><Relationship Id="rId281" Type="http://schemas.openxmlformats.org/officeDocument/2006/relationships/hyperlink" Target="https://support.microsoft.com/fr-fr/office/loi-lognormale-n-loi-lognormale-n-fonction-eb60d00b-48a9-4217-be2b-6074aee6b070" TargetMode="External"/><Relationship Id="rId337" Type="http://schemas.openxmlformats.org/officeDocument/2006/relationships/hyperlink" Target="https://support.microsoft.com/fr-fr/office/rend-dcoupon-irreg-rend-dcoupon-irreg-fonction-c873d088-cf40-435f-8d41-c8232fee9238" TargetMode="External"/><Relationship Id="rId502" Type="http://schemas.openxmlformats.org/officeDocument/2006/relationships/hyperlink" Target="https://support.microsoft.com/fr-fr/office/taux-effectif-taux-effectif-fonction-910d4e4c-79e2-4009-95e6-507e04f11bc4" TargetMode="External"/><Relationship Id="rId34" Type="http://schemas.openxmlformats.org/officeDocument/2006/relationships/hyperlink" Target="https://support.microsoft.com/fr-fr/office/fonction-loi-beta-n-11188c9c-780a-42c7-ba43-9ecb5a878d31" TargetMode="External"/><Relationship Id="rId76" Type="http://schemas.openxmlformats.org/officeDocument/2006/relationships/hyperlink" Target="https://support.microsoft.com/fr-fr/office/fonction-concatener-8f8ae884-2ca8-4f7a-b093-75d702bea31d" TargetMode="External"/><Relationship Id="rId141" Type="http://schemas.openxmlformats.org/officeDocument/2006/relationships/hyperlink" Target="https://support.microsoft.com/fr-fr/office/bdecartypep-bdecartypep-fonction-04b78995-da03-4813-bbd9-d74fd0f5d94b" TargetMode="External"/><Relationship Id="rId379" Type="http://schemas.openxmlformats.org/officeDocument/2006/relationships/hyperlink" Target="https://support.microsoft.com/fr-fr/office/registre-numero-registre-numero-fonction-f8f0af0f-fd66-4704-a0f2-87b27b175b50" TargetMode="External"/><Relationship Id="rId7" Type="http://schemas.openxmlformats.org/officeDocument/2006/relationships/hyperlink" Target="https://support.microsoft.com/fr-fr/office/acoth-acoth-fonction-cc49480f-f684-4171-9fc5-73e4e852300f" TargetMode="External"/><Relationship Id="rId183" Type="http://schemas.openxmlformats.org/officeDocument/2006/relationships/hyperlink" Target="https://support.microsoft.com/fr-fr/office/fonctions-de-pr%C3%A9vision-r%C3%A9f%C3%A9rence-897a2fe9-6595-4680-a0b0-93e0308d5f6e" TargetMode="External"/><Relationship Id="rId239" Type="http://schemas.openxmlformats.org/officeDocument/2006/relationships/hyperlink" Target="https://support.microsoft.com/fr-fr/office/complexe-racine-complexe-racine-fonction-e1753f80-ba11-4664-a10e-e17368396b70" TargetMode="External"/><Relationship Id="rId390" Type="http://schemas.openxmlformats.org/officeDocument/2006/relationships/hyperlink" Target="https://support.microsoft.com/fr-fr/office/coefficient-determination-coefficient-determination-fonction-d7161715-250d-4a01-b80d-a8364f2be08f" TargetMode="External"/><Relationship Id="rId404" Type="http://schemas.openxmlformats.org/officeDocument/2006/relationships/hyperlink" Target="https://support.microsoft.com/fr-fr/office/coefficient-asymetrie-coefficient-asymetrie-fonction-bdf49d86-b1ef-4804-a046-28eaea69c9fa" TargetMode="External"/><Relationship Id="rId446" Type="http://schemas.openxmlformats.org/officeDocument/2006/relationships/hyperlink" Target="https://support.microsoft.com/fr-fr/office/fonction-texte-precedent-d099c28a-dba8-448e-ac6c-f086d0fa1b29" TargetMode="External"/><Relationship Id="rId250" Type="http://schemas.openxmlformats.org/officeDocument/2006/relationships/hyperlink" Target="https://support.microsoft.com/fr-fr/office/tri-tri-fonction-64925eaa-9988-495b-b290-3ad0c163c1bc" TargetMode="External"/><Relationship Id="rId292" Type="http://schemas.openxmlformats.org/officeDocument/2006/relationships/hyperlink" Target="https://support.microsoft.com/fr-fr/office/duree-modifiee-duree-modifiee-fonction-b3786a69-4f20-469a-94ad-33e5b90a763c" TargetMode="External"/><Relationship Id="rId306" Type="http://schemas.openxmlformats.org/officeDocument/2006/relationships/hyperlink" Target="https://support.microsoft.com/fr-fr/office/mois-mois-fonction-579a2881-199b-48b2-ab90-ddba0eba86e8" TargetMode="External"/><Relationship Id="rId488" Type="http://schemas.openxmlformats.org/officeDocument/2006/relationships/hyperlink" Target="https://support.microsoft.com/fr-fr/office/fonctions-wrapcols-d038b05a-57b7-4ee0-be94-ded0792511e2" TargetMode="External"/><Relationship Id="rId45" Type="http://schemas.openxmlformats.org/officeDocument/2006/relationships/hyperlink" Target="https://support.microsoft.com/fr-fr/office/bitdecalg-bitdecalg-fonction-c55bb27e-cacd-4c7c-b258-d80861a03c9c" TargetMode="External"/><Relationship Id="rId87" Type="http://schemas.openxmlformats.org/officeDocument/2006/relationships/hyperlink" Target="https://support.microsoft.com/fr-fr/office/nbval-nbval-fonction-7dc98875-d5c1-46f1-9a82-53f3219e2509" TargetMode="External"/><Relationship Id="rId110" Type="http://schemas.openxmlformats.org/officeDocument/2006/relationships/hyperlink" Target="https://support.microsoft.com/fr-fr/office/cumul-inter-cumul-inter-fonction-61067bb0-9016-427d-b95b-1a752af0e606" TargetMode="External"/><Relationship Id="rId348" Type="http://schemas.openxmlformats.org/officeDocument/2006/relationships/hyperlink" Target="https://support.microsoft.com/fr-fr/office/fonction-permutation-3bd1cb9a-2880-41ab-a197-f246a7a602d3" TargetMode="External"/><Relationship Id="rId152" Type="http://schemas.openxmlformats.org/officeDocument/2006/relationships/hyperlink" Target="https://support.microsoft.com/fr-fr/office/erfc-precis-erfc-precis-fonction-e90e6bab-f45e-45df-b2ac-cd2eb4d4a273" TargetMode="External"/><Relationship Id="rId173" Type="http://schemas.openxmlformats.org/officeDocument/2006/relationships/hyperlink" Target="https://support.microsoft.com/fr-fr/office/fonction-fisher-d656523c-5076-4f95-b87b-7741bf236c69" TargetMode="External"/><Relationship Id="rId194" Type="http://schemas.openxmlformats.org/officeDocument/2006/relationships/hyperlink" Target="https://support.microsoft.com/fr-fr/office/loi-gamma-inverse-n-loi-gamma-inverse-n-fonction-74991443-c2b0-4be5-aaab-1aa4d71fbb18" TargetMode="External"/><Relationship Id="rId208" Type="http://schemas.openxmlformats.org/officeDocument/2006/relationships/hyperlink" Target="https://support.microsoft.com/fr-fr/office/rechercheh-rechercheh-fonction-a3034eec-b719-4ba3-bb65-e1ad662ed95f" TargetMode="External"/><Relationship Id="rId229" Type="http://schemas.openxmlformats.org/officeDocument/2006/relationships/hyperlink" Target="https://support.microsoft.com/fr-fr/office/complexe-ln-complexe-ln-fonction-32b98bcf-8b81-437c-a636-6fb3aad509d8" TargetMode="External"/><Relationship Id="rId380" Type="http://schemas.openxmlformats.org/officeDocument/2006/relationships/hyperlink" Target="https://support.microsoft.com/fr-fr/office/remplacer-remplacerb-fonctions-8d799074-2425-4a8a-84bc-82472868878a" TargetMode="External"/><Relationship Id="rId415" Type="http://schemas.openxmlformats.org/officeDocument/2006/relationships/hyperlink" Target="https://support.microsoft.com/fr-fr/office/ecartype-fonction-51fecaaa-231e-4bbb-9230-33650a72c9b0" TargetMode="External"/><Relationship Id="rId436" Type="http://schemas.openxmlformats.org/officeDocument/2006/relationships/hyperlink" Target="https://support.microsoft.com/fr-fr/office/fonction-tanh-017222f0-a0c3-4f69-9787-b3202295dc6c" TargetMode="External"/><Relationship Id="rId457" Type="http://schemas.openxmlformats.org/officeDocument/2006/relationships/hyperlink" Target="https://support.microsoft.com/fr-fr/office/transpose-transpose-fonction-ed039415-ed8a-4a81-93e9-4b6dfac76027" TargetMode="External"/><Relationship Id="rId240" Type="http://schemas.openxmlformats.org/officeDocument/2006/relationships/hyperlink" Target="https://support.microsoft.com/fr-fr/office/complexe-difference-complexe-difference-fonction-2e404b4d-4935-4e85-9f52-cb08b9a45054" TargetMode="External"/><Relationship Id="rId261" Type="http://schemas.openxmlformats.org/officeDocument/2006/relationships/hyperlink" Target="https://support.microsoft.com/fr-fr/office/fonction-qui-est-omise-831d6fbc-0f07-40c4-9c5b-9c73fd1d60c1" TargetMode="External"/><Relationship Id="rId478" Type="http://schemas.openxmlformats.org/officeDocument/2006/relationships/hyperlink" Target="https://support.microsoft.com/fr-fr/office/fonction-vdb-dde4e207-f3fa-488d-91d2-66d55e861d73" TargetMode="External"/><Relationship Id="rId499" Type="http://schemas.openxmlformats.org/officeDocument/2006/relationships/hyperlink" Target="https://support.microsoft.com/fr-fr/office/rendement-titre-echeance-rendement-titre-echeance-fonction-ba7d1809-0d33-4bcb-96c7-6c56ec62ef6f" TargetMode="External"/><Relationship Id="rId14" Type="http://schemas.openxmlformats.org/officeDocument/2006/relationships/hyperlink" Target="https://support.microsoft.com/fr-fr/office/zones-zones-fonction-8392ba32-7a41-43b3-96b0-3695d2ec6152" TargetMode="External"/><Relationship Id="rId35" Type="http://schemas.openxmlformats.org/officeDocument/2006/relationships/hyperlink" Target="https://support.microsoft.com/fr-fr/office/beta-inverse-fonction-8b914ade-b902-43c1-ac9c-c05c54f10d6c" TargetMode="External"/><Relationship Id="rId56" Type="http://schemas.openxmlformats.org/officeDocument/2006/relationships/hyperlink" Target="https://support.microsoft.com/fr-fr/office/fonction-car-bbd249c8-b36e-4a91-8017-1c133f9b837a" TargetMode="External"/><Relationship Id="rId77" Type="http://schemas.openxmlformats.org/officeDocument/2006/relationships/hyperlink" Target="https://support.microsoft.com/fr-fr/office/intervalle-confiance-intervalle-confiance-fonction-75ccc007-f77c-4343-bc14-673642091ad6" TargetMode="External"/><Relationship Id="rId100" Type="http://schemas.openxmlformats.org/officeDocument/2006/relationships/hyperlink" Target="https://support.microsoft.com/fr-fr/office/critere-loi-binomiale-critere-loi-binomiale-fonction-eb6b871d-796b-4d21-b69b-e4350d5f407b" TargetMode="External"/><Relationship Id="rId282" Type="http://schemas.openxmlformats.org/officeDocument/2006/relationships/hyperlink" Target="https://support.microsoft.com/fr-fr/office/loi-lognormale-loi-lognormale-fonction-f8d194cb-9ee3-4034-8c75-1bdb3884100b" TargetMode="External"/><Relationship Id="rId317" Type="http://schemas.openxmlformats.org/officeDocument/2006/relationships/hyperlink" Target="https://support.microsoft.com/fr-fr/office/fonction-loi-normale-n-edb1cc14-a21c-4e53-839d-8082074c9f8d" TargetMode="External"/><Relationship Id="rId338" Type="http://schemas.openxmlformats.org/officeDocument/2006/relationships/hyperlink" Target="https://support.microsoft.com/fr-fr/office/decaler-decaler-fonction-c8de19ae-dd79-4b9b-a14e-b4d906d11b66" TargetMode="External"/><Relationship Id="rId359" Type="http://schemas.openxmlformats.org/officeDocument/2006/relationships/hyperlink" Target="https://support.microsoft.com/fr-fr/office/valeur-encaissement-valeur-encaissement-fonction-d06ad7c1-380e-4be7-9fd9-75e3079acfd3" TargetMode="External"/><Relationship Id="rId503" Type="http://schemas.openxmlformats.org/officeDocument/2006/relationships/hyperlink" Target="https://support.microsoft.com/fr-fr/office/fonction-loi-student-bilaterale-198e9340-e360-4230-bd21-f52f22ff5c28" TargetMode="External"/><Relationship Id="rId8" Type="http://schemas.openxmlformats.org/officeDocument/2006/relationships/hyperlink" Target="https://support.microsoft.com/fr-fr/office/agregat-agregat-fonction-43b9278e-6aa7-4f17-92b6-e19993fa26df" TargetMode="External"/><Relationship Id="rId98" Type="http://schemas.openxmlformats.org/officeDocument/2006/relationships/hyperlink" Target="https://support.microsoft.com/fr-fr/office/covariance-pearson-covariance-pearson-fonction-6f0e1e6d-956d-4e4b-9943-cfef0bf9edfc" TargetMode="External"/><Relationship Id="rId121" Type="http://schemas.openxmlformats.org/officeDocument/2006/relationships/hyperlink" Target="https://support.microsoft.com/fr-fr/office/bdnb-bdnb-fonction-c1fc7b93-fb0d-4d8d-97db-8d5f076eaeb1" TargetMode="External"/><Relationship Id="rId142" Type="http://schemas.openxmlformats.org/officeDocument/2006/relationships/hyperlink" Target="https://support.microsoft.com/fr-fr/office/bdsomme-bdsomme-fonction-53181285-0c4b-4f5a-aaa3-529a322be41b" TargetMode="External"/><Relationship Id="rId163" Type="http://schemas.openxmlformats.org/officeDocument/2006/relationships/hyperlink" Target="https://support.microsoft.com/fr-fr/office/fonction-faux-2d58dfa5-9c03-4259-bf8f-f0ae14346904" TargetMode="External"/><Relationship Id="rId184" Type="http://schemas.openxmlformats.org/officeDocument/2006/relationships/hyperlink" Target="https://support.microsoft.com/fr-fr/office/fonctions-de-pr%C3%A9vision-r%C3%A9f%C3%A9rence-897a2fe9-6595-4680-a0b0-93e0308d5f6e" TargetMode="External"/><Relationship Id="rId219" Type="http://schemas.openxmlformats.org/officeDocument/2006/relationships/hyperlink" Target="https://support.microsoft.com/fr-fr/office/complexe-imaginaire-complexe-imaginaire-fonction-dd5952fd-473d-44d9-95a1-9a17b23e428a" TargetMode="External"/><Relationship Id="rId370" Type="http://schemas.openxmlformats.org/officeDocument/2006/relationships/hyperlink" Target="https://support.microsoft.com/fr-fr/office/alea-alea-fonction-4cbfa695-8869-4788-8d90-021ea9f5be73" TargetMode="External"/><Relationship Id="rId391" Type="http://schemas.openxmlformats.org/officeDocument/2006/relationships/hyperlink" Target="https://support.microsoft.com/fr-fr/office/rtd-rtd-fonction-e0cc001a-56f0-470a-9b19-9455dc0eb593" TargetMode="External"/><Relationship Id="rId405" Type="http://schemas.openxmlformats.org/officeDocument/2006/relationships/hyperlink" Target="https://support.microsoft.com/fr-fr/office/coefficient-asymetrie-p-coefficient-asymetrie-p-fonction-76530a5c-99b9-48a1-8392-26632d542fcb" TargetMode="External"/><Relationship Id="rId426" Type="http://schemas.openxmlformats.org/officeDocument/2006/relationships/hyperlink" Target="https://support.microsoft.com/fr-fr/office/fonction-somme-si-ens-c9e748f5-7ea7-455d-9406-611cebce642b" TargetMode="External"/><Relationship Id="rId447" Type="http://schemas.openxmlformats.org/officeDocument/2006/relationships/hyperlink" Target="https://support.microsoft.com/fr-fr/office/joindre-texte-joindre-texte-fonction-357b449a-ec91-49d0-80c3-0e8fc845691c" TargetMode="External"/><Relationship Id="rId230" Type="http://schemas.openxmlformats.org/officeDocument/2006/relationships/hyperlink" Target="https://support.microsoft.com/fr-fr/office/fonction-complexe-log10-58200fca-e2a2-4271-8a98-ccd4360213a5" TargetMode="External"/><Relationship Id="rId251" Type="http://schemas.openxmlformats.org/officeDocument/2006/relationships/hyperlink" Target="https://support.microsoft.com/fr-fr/office/fonctions-est-0f2d7971-6019-40a0-a171-f2d869135665" TargetMode="External"/><Relationship Id="rId468" Type="http://schemas.openxmlformats.org/officeDocument/2006/relationships/hyperlink" Target="https://support.microsoft.com/fr-fr/office/fonction-unique-c5ab87fd-30a3-4ce9-9d1a-40204fb85e1e" TargetMode="External"/><Relationship Id="rId489" Type="http://schemas.openxmlformats.org/officeDocument/2006/relationships/hyperlink" Target="https://support.microsoft.com/fr-fr/office/fonction-wraprows-796825f3-975a-4cee-9c84-1bbddf60ade0" TargetMode="External"/><Relationship Id="rId25" Type="http://schemas.openxmlformats.org/officeDocument/2006/relationships/hyperlink" Target="https://support.microsoft.com/fr-fr/office/fonction-moyenne-si-faec8e2e-0dec-4308-af69-f5576d8ac642" TargetMode="External"/><Relationship Id="rId46" Type="http://schemas.openxmlformats.org/officeDocument/2006/relationships/hyperlink" Target="https://support.microsoft.com/fr-fr/office/bitou-bitou-fonction-f6ead5c8-5b98-4c9e-9053-8ad5234919b2" TargetMode="External"/><Relationship Id="rId67" Type="http://schemas.openxmlformats.org/officeDocument/2006/relationships/hyperlink" Target="https://support.microsoft.com/fr-fr/office/chooserows-51ace882-9bab-4a44-9625-7274ef7507a3" TargetMode="External"/><Relationship Id="rId272" Type="http://schemas.openxmlformats.org/officeDocument/2006/relationships/hyperlink" Target="https://support.microsoft.com/fr-fr/office/gauche-gaucheb-fonctions-9203d2d2-7960-479b-84c6-1ea52b99640c" TargetMode="External"/><Relationship Id="rId293" Type="http://schemas.openxmlformats.org/officeDocument/2006/relationships/hyperlink" Target="https://support.microsoft.com/fr-fr/office/mediane-fonction-d0916313-4753-414c-8537-ce85bdd967d2" TargetMode="External"/><Relationship Id="rId307" Type="http://schemas.openxmlformats.org/officeDocument/2006/relationships/hyperlink" Target="https://support.microsoft.com/fr-fr/office/fonction-arrondi-au-multiple-c299c3b0-15a5-426d-aa4b-d2d5b3baf427" TargetMode="External"/><Relationship Id="rId328" Type="http://schemas.openxmlformats.org/officeDocument/2006/relationships/hyperlink" Target="https://support.microsoft.com/fr-fr/office/fonction-van-8672cb67-2576-4d07-b67b-ac28acf2a568" TargetMode="External"/><Relationship Id="rId349" Type="http://schemas.openxmlformats.org/officeDocument/2006/relationships/hyperlink" Target="https://support.microsoft.com/fr-fr/office/permutationa-permutationa-fonction-6c7d7fdc-d657-44e6-aa19-2857b25cae4e" TargetMode="External"/><Relationship Id="rId88" Type="http://schemas.openxmlformats.org/officeDocument/2006/relationships/hyperlink" Target="https://support.microsoft.com/fr-fr/office/nb-vide-nb-vide-fonction-6a92d772-675c-4bee-b346-24af6bd3ac22" TargetMode="External"/><Relationship Id="rId111" Type="http://schemas.openxmlformats.org/officeDocument/2006/relationships/hyperlink" Target="https://support.microsoft.com/fr-fr/office/fonction-cumul-princper-94a4516d-bd65-41a1-bc16-053a6af4c04d" TargetMode="External"/><Relationship Id="rId132" Type="http://schemas.openxmlformats.org/officeDocument/2006/relationships/hyperlink" Target="https://support.microsoft.com/fr-fr/office/taux-escompte-taux-escompte-fonction-71fce9f3-3f05-4acf-a5a3-eac6ef4daa53" TargetMode="External"/><Relationship Id="rId153" Type="http://schemas.openxmlformats.org/officeDocument/2006/relationships/hyperlink" Target="https://support.microsoft.com/fr-fr/office/type-erreur-type-erreur-fonction-10958677-7c8d-44f7-ae77-b9a9ee6eefaa" TargetMode="External"/><Relationship Id="rId174" Type="http://schemas.openxmlformats.org/officeDocument/2006/relationships/hyperlink" Target="https://support.microsoft.com/fr-fr/office/fisher-inverse-fonction-62504b39-415a-4284-a285-19c8e82f86bb" TargetMode="External"/><Relationship Id="rId195" Type="http://schemas.openxmlformats.org/officeDocument/2006/relationships/hyperlink" Target="https://support.microsoft.com/fr-fr/office/loi-gamma-inverse-loi-gamma-inverse-fonction-06393558-37ab-47d0-aa63-432f99e7916d" TargetMode="External"/><Relationship Id="rId209" Type="http://schemas.openxmlformats.org/officeDocument/2006/relationships/hyperlink" Target="https://support.microsoft.com/fr-fr/office/heure-fonction-a3afa879-86cb-4339-b1b5-2dd2d7310ac7" TargetMode="External"/><Relationship Id="rId360" Type="http://schemas.openxmlformats.org/officeDocument/2006/relationships/hyperlink" Target="https://support.microsoft.com/fr-fr/office/fonction-prix-titre-echeance-52c3b4da-bc7e-476a-989f-a95f675cae77" TargetMode="External"/><Relationship Id="rId381" Type="http://schemas.openxmlformats.org/officeDocument/2006/relationships/hyperlink" Target="https://support.microsoft.com/fr-fr/office/rept-fonction-04c4d778-e712-43b4-9c15-d656582bb061" TargetMode="External"/><Relationship Id="rId416" Type="http://schemas.openxmlformats.org/officeDocument/2006/relationships/hyperlink" Target="https://support.microsoft.com/fr-fr/office/ecartype-pearson-ecartype-pearson-fonction-6e917c05-31a0-496f-ade7-4f4e7462f285" TargetMode="External"/><Relationship Id="rId220" Type="http://schemas.openxmlformats.org/officeDocument/2006/relationships/hyperlink" Target="https://support.microsoft.com/fr-fr/office/complexe-argument-complexe-argument-fonction-eed37ec1-23b3-4f59-b9f3-d340358a034a" TargetMode="External"/><Relationship Id="rId241" Type="http://schemas.openxmlformats.org/officeDocument/2006/relationships/hyperlink" Target="https://support.microsoft.com/fr-fr/office/complexe-somme-complexe-somme-fonction-81542999-5f1c-4da6-9ffe-f1d7aaa9457f" TargetMode="External"/><Relationship Id="rId437" Type="http://schemas.openxmlformats.org/officeDocument/2006/relationships/hyperlink" Target="https://support.microsoft.com/fr-fr/office/fonction-take-25382ff1-5da1-4f78-ab43-f33bd2e4e003" TargetMode="External"/><Relationship Id="rId458" Type="http://schemas.openxmlformats.org/officeDocument/2006/relationships/hyperlink" Target="https://support.microsoft.com/fr-fr/office/tendance-tendance-fonction-e2f135f0-8827-4096-9873-9a7cf7b51ef1" TargetMode="External"/><Relationship Id="rId479" Type="http://schemas.openxmlformats.org/officeDocument/2006/relationships/hyperlink" Target="https://support.microsoft.com/fr-fr/office/fonction-recherchev-0bbc8083-26fe-4963-8ab8-93a18ad188a1" TargetMode="External"/><Relationship Id="rId15" Type="http://schemas.openxmlformats.org/officeDocument/2006/relationships/hyperlink" Target="https://support.microsoft.com/fr-fr/office/fonction-tableau-en-texte-9cdcad46-2fa5-4c6b-ac92-14e7bc862b8b" TargetMode="External"/><Relationship Id="rId36" Type="http://schemas.openxmlformats.org/officeDocument/2006/relationships/hyperlink" Target="https://support.microsoft.com/fr-fr/office/beta-inverse-n-beta-inverse-n-fonction-e84cb8aa-8df0-4cf6-9892-83a341d252eb" TargetMode="External"/><Relationship Id="rId57" Type="http://schemas.openxmlformats.org/officeDocument/2006/relationships/hyperlink" Target="https://support.microsoft.com/fr-fr/office/loi-khideux-loi-khideux-fonction-c90d0fbc-5b56-4f5f-ab57-34af1bf6897e" TargetMode="External"/><Relationship Id="rId262" Type="http://schemas.openxmlformats.org/officeDocument/2006/relationships/hyperlink" Target="https://support.microsoft.com/fr-fr/office/fonctions-est-0f2d7971-6019-40a0-a171-f2d869135665" TargetMode="External"/><Relationship Id="rId283" Type="http://schemas.openxmlformats.org/officeDocument/2006/relationships/hyperlink" Target="https://support.microsoft.com/fr-fr/office/loi-lognormale-inverse-n-loi-lognormale-inverse-n-fonction-fe79751a-f1f2-4af8-a0a1-e151b2d4f600" TargetMode="External"/><Relationship Id="rId318" Type="http://schemas.openxmlformats.org/officeDocument/2006/relationships/hyperlink" Target="https://support.microsoft.com/fr-fr/office/loi-normale-loi-normale-fonction-126db625-c53e-4591-9a22-c9ff422d6d58" TargetMode="External"/><Relationship Id="rId339" Type="http://schemas.openxmlformats.org/officeDocument/2006/relationships/hyperlink" Target="https://support.microsoft.com/fr-fr/office/fonction-ou-7d17ad14-8700-4281-b308-00b131e22af0" TargetMode="External"/><Relationship Id="rId490" Type="http://schemas.openxmlformats.org/officeDocument/2006/relationships/hyperlink" Target="https://support.microsoft.com/fr-fr/office/fonction-tri-paiements-de1242ec-6477-445b-b11b-a303ad9adc9d" TargetMode="External"/><Relationship Id="rId504" Type="http://schemas.openxmlformats.org/officeDocument/2006/relationships/printerSettings" Target="../printerSettings/printerSettings7.bin"/><Relationship Id="rId78" Type="http://schemas.openxmlformats.org/officeDocument/2006/relationships/hyperlink" Target="https://support.microsoft.com/fr-fr/office/intervalle-confiance-normal-intervalle-confiance-normal-fonction-7cec58a6-85bb-488d-91c3-63828d4fbfd4" TargetMode="External"/><Relationship Id="rId99" Type="http://schemas.openxmlformats.org/officeDocument/2006/relationships/hyperlink" Target="https://support.microsoft.com/fr-fr/office/covariance-standard-fonction-0a539b74-7371-42aa-a18f-1f5320314977" TargetMode="External"/><Relationship Id="rId101" Type="http://schemas.openxmlformats.org/officeDocument/2006/relationships/hyperlink" Target="https://support.microsoft.com/fr-fr/office/csc-csc-fonction-07379361-219a-4398-8675-07ddc4f135c1" TargetMode="External"/><Relationship Id="rId122" Type="http://schemas.openxmlformats.org/officeDocument/2006/relationships/hyperlink" Target="https://support.microsoft.com/fr-fr/office/bdnbval-bdnbval-fonction-00232a6d-5a66-4a01-a25b-c1653fda1244" TargetMode="External"/><Relationship Id="rId143" Type="http://schemas.openxmlformats.org/officeDocument/2006/relationships/hyperlink" Target="https://support.microsoft.com/fr-fr/office/duree-duree-fonction-b254ea57-eadc-4602-a86a-c8e369334038" TargetMode="External"/><Relationship Id="rId164" Type="http://schemas.openxmlformats.org/officeDocument/2006/relationships/hyperlink" Target="https://support.microsoft.com/fr-fr/office/loi-f-n-loi-f-n-fonction-a887efdc-7c8e-46cb-a74a-f884cd29b25d" TargetMode="External"/><Relationship Id="rId185" Type="http://schemas.openxmlformats.org/officeDocument/2006/relationships/hyperlink" Target="https://support.microsoft.com/fr-fr/office/formuletexte-formuletexte-fonction-0a786771-54fd-4ae2-96ee-09cda35439c8" TargetMode="External"/><Relationship Id="rId350" Type="http://schemas.openxmlformats.org/officeDocument/2006/relationships/hyperlink" Target="https://support.microsoft.com/fr-fr/office/phi-phi-fonction-23e49bc6-a8e8-402d-98d3-9ded87f6295c" TargetMode="External"/><Relationship Id="rId371" Type="http://schemas.openxmlformats.org/officeDocument/2006/relationships/hyperlink" Target="https://support.microsoft.com/fr-fr/office/fonction-tableau-alea-21261e55-3bec-4885-86a6-8b0a47fd4d33" TargetMode="External"/><Relationship Id="rId406" Type="http://schemas.openxmlformats.org/officeDocument/2006/relationships/hyperlink" Target="https://support.microsoft.com/fr-fr/office/amorlin-fonction-cdb666e5-c1c6-40a7-806a-e695edc2f1c8" TargetMode="External"/><Relationship Id="rId9" Type="http://schemas.openxmlformats.org/officeDocument/2006/relationships/hyperlink" Target="https://support.microsoft.com/fr-fr/office/adresse-adresse-fonction-d0c26c0d-3991-446b-8de4-ab46431d4f89" TargetMode="External"/><Relationship Id="rId210" Type="http://schemas.openxmlformats.org/officeDocument/2006/relationships/hyperlink" Target="https://support.microsoft.com/fr-fr/office/assemb-h-98c4ab76-10fe-4b4f-8d5f-af1c125fe8c2" TargetMode="External"/><Relationship Id="rId392" Type="http://schemas.openxmlformats.org/officeDocument/2006/relationships/hyperlink" Target="https://support.microsoft.com/fr-fr/office/fonction-num%C3%A9riser-d58dfd11-9969-4439-b2dc-e7062724de29" TargetMode="External"/><Relationship Id="rId427" Type="http://schemas.openxmlformats.org/officeDocument/2006/relationships/hyperlink" Target="https://support.microsoft.com/fr-fr/office/sommeprod-sommeprod-fonction-16753e75-9f68-4874-94ac-4d2145a2fd2e" TargetMode="External"/><Relationship Id="rId448" Type="http://schemas.openxmlformats.org/officeDocument/2006/relationships/hyperlink" Target="https://support.microsoft.com/fr-fr/office/fonction-textsplit-b1ca414e-4c21-4ca0-b1b7-bdecace8a6e7" TargetMode="External"/><Relationship Id="rId469" Type="http://schemas.openxmlformats.org/officeDocument/2006/relationships/hyperlink" Target="https://support.microsoft.com/fr-fr/office/majuscule-majuscule-fonction-c11f29b3-d1a3-4537-8df6-04d0049963d6" TargetMode="External"/><Relationship Id="rId26" Type="http://schemas.openxmlformats.org/officeDocument/2006/relationships/hyperlink" Target="https://support.microsoft.com/fr-fr/office/moyenne-si-moyenne-si-fonction-48910c45-1fc0-4389-a028-f7c5c3001690" TargetMode="External"/><Relationship Id="rId231" Type="http://schemas.openxmlformats.org/officeDocument/2006/relationships/hyperlink" Target="https://support.microsoft.com/fr-fr/office/complexe-log2-complexe-log2-fonction-152e13b4-bc79-486c-a243-e6a676878c51" TargetMode="External"/><Relationship Id="rId252" Type="http://schemas.openxmlformats.org/officeDocument/2006/relationships/hyperlink" Target="https://support.microsoft.com/fr-fr/office/fonctions-est-0f2d7971-6019-40a0-a171-f2d869135665" TargetMode="External"/><Relationship Id="rId273" Type="http://schemas.openxmlformats.org/officeDocument/2006/relationships/hyperlink" Target="https://support.microsoft.com/fr-fr/office/nbcar-lenb-fonctions-29236f94-cedc-429d-affd-b5e33d2c67cb" TargetMode="External"/><Relationship Id="rId294" Type="http://schemas.openxmlformats.org/officeDocument/2006/relationships/hyperlink" Target="https://support.microsoft.com/fr-fr/office/stxt-stxtb-fonctions-d5f9e25c-d7d6-472e-b568-4ecb12433028" TargetMode="External"/><Relationship Id="rId308" Type="http://schemas.openxmlformats.org/officeDocument/2006/relationships/hyperlink" Target="https://support.microsoft.com/fr-fr/office/multinomiale-multinomiale-fonction-6fa6373c-6533-41a2-a45e-a56db1db1bf6" TargetMode="External"/><Relationship Id="rId329" Type="http://schemas.openxmlformats.org/officeDocument/2006/relationships/hyperlink" Target="https://support.microsoft.com/fr-fr/office/valeurnombre-valeurnombre-fonction-1b05c8cf-2bfa-4437-af70-596c7ea7d879" TargetMode="External"/><Relationship Id="rId480" Type="http://schemas.openxmlformats.org/officeDocument/2006/relationships/hyperlink" Target="https://support.microsoft.com/fr-fr/office/assemb-v-a4b86897-be0f-48fc-adca-fcc10d795a9c" TargetMode="External"/><Relationship Id="rId47" Type="http://schemas.openxmlformats.org/officeDocument/2006/relationships/hyperlink" Target="https://support.microsoft.com/fr-fr/office/bitdecald-bitdecald-fonction-274d6996-f42c-4743-abdb-4ff95351222c" TargetMode="External"/><Relationship Id="rId68" Type="http://schemas.openxmlformats.org/officeDocument/2006/relationships/hyperlink" Target="https://support.microsoft.com/fr-fr/office/epurage-epurage-fonction-26f3d7c5-475f-4a9c-90e5-4b8ba987ba41" TargetMode="External"/><Relationship Id="rId89" Type="http://schemas.openxmlformats.org/officeDocument/2006/relationships/hyperlink" Target="https://support.microsoft.com/fr-fr/office/fonction-nb-si-e0de10c6-f885-4e71-abb4-1f464816df34" TargetMode="External"/><Relationship Id="rId112" Type="http://schemas.openxmlformats.org/officeDocument/2006/relationships/hyperlink" Target="https://support.microsoft.com/fr-fr/office/date-date-fonction-e36c0c8c-4104-49da-ab83-82328b832349" TargetMode="External"/><Relationship Id="rId133" Type="http://schemas.openxmlformats.org/officeDocument/2006/relationships/hyperlink" Target="https://support.microsoft.com/fr-fr/office/bdmax-bdmax-fonction-f4e8209d-8958-4c3d-a1ee-6351665d41c2" TargetMode="External"/><Relationship Id="rId154" Type="http://schemas.openxmlformats.org/officeDocument/2006/relationships/hyperlink" Target="https://support.microsoft.com/fr-fr/office/euroconvert-euroconvert-fonction-79c8fd67-c665-450c-bb6c-15fc92f8345c" TargetMode="External"/><Relationship Id="rId175" Type="http://schemas.openxmlformats.org/officeDocument/2006/relationships/hyperlink" Target="https://support.microsoft.com/fr-fr/office/ctxt-ctxt-fonction-ffd5723c-324c-45e9-8b96-e41be2a8274a" TargetMode="External"/><Relationship Id="rId340" Type="http://schemas.openxmlformats.org/officeDocument/2006/relationships/hyperlink" Target="https://support.microsoft.com/fr-fr/office/pduree-pduree-fonction-44f33460-5be5-4c90-b857-22308892adaf" TargetMode="External"/><Relationship Id="rId361" Type="http://schemas.openxmlformats.org/officeDocument/2006/relationships/hyperlink" Target="https://support.microsoft.com/fr-fr/office/fonction-probabilite-9ac30561-c81c-4259-8253-34f0a238fc49" TargetMode="External"/><Relationship Id="rId196" Type="http://schemas.openxmlformats.org/officeDocument/2006/relationships/hyperlink" Target="https://support.microsoft.com/fr-fr/office/lngamma-lngamma-fonction-b838c48b-c65f-484f-9e1d-141c55470eb9" TargetMode="External"/><Relationship Id="rId200" Type="http://schemas.openxmlformats.org/officeDocument/2006/relationships/hyperlink" Target="https://support.microsoft.com/fr-fr/office/fonction-moyenne-geometrique-db1ac48d-25a5-40a0-ab83-0b38980e40d5" TargetMode="External"/><Relationship Id="rId382" Type="http://schemas.openxmlformats.org/officeDocument/2006/relationships/hyperlink" Target="https://support.microsoft.com/fr-fr/office/droite-droiteb-fonctions-240267ee-9afa-4639-a02b-f19e1786cf2f" TargetMode="External"/><Relationship Id="rId417" Type="http://schemas.openxmlformats.org/officeDocument/2006/relationships/hyperlink" Target="https://support.microsoft.com/fr-fr/office/ecartype-standard-ecartype-standard-fonction-7d69cf97-0c1f-4acf-be27-f3e83904cc23" TargetMode="External"/><Relationship Id="rId438" Type="http://schemas.openxmlformats.org/officeDocument/2006/relationships/hyperlink" Target="https://support.microsoft.com/fr-fr/office/fonction-taux-escompte-r-2ab72d90-9b4d-4efe-9fc2-0f81f2c19c8c" TargetMode="External"/><Relationship Id="rId459" Type="http://schemas.openxmlformats.org/officeDocument/2006/relationships/hyperlink" Target="https://support.microsoft.com/fr-fr/office/supprespace-fonction-410388fa-c5df-49c6-b16c-9e5630b479f9" TargetMode="External"/><Relationship Id="rId16" Type="http://schemas.openxmlformats.org/officeDocument/2006/relationships/hyperlink" Target="https://support.microsoft.com/fr-fr/office/asc-fonction-0b6abf1c-c663-4004-a964-ebc00b723266" TargetMode="External"/><Relationship Id="rId221" Type="http://schemas.openxmlformats.org/officeDocument/2006/relationships/hyperlink" Target="https://support.microsoft.com/fr-fr/office/complexe-conjugue-complexe-conjugue-fonction-2e2fc1ea-f32b-4f9b-9de6-233853bafd42" TargetMode="External"/><Relationship Id="rId242" Type="http://schemas.openxmlformats.org/officeDocument/2006/relationships/hyperlink" Target="https://support.microsoft.com/fr-fr/office/complexe-tan-complexe-tan-fonction-8478f45d-610a-43cf-8544-9fc0b553a132" TargetMode="External"/><Relationship Id="rId263" Type="http://schemas.openxmlformats.org/officeDocument/2006/relationships/hyperlink" Target="https://support.microsoft.com/fr-fr/office/fonctions-est-0f2d7971-6019-40a0-a171-f2d869135665" TargetMode="External"/><Relationship Id="rId284" Type="http://schemas.openxmlformats.org/officeDocument/2006/relationships/hyperlink" Target="https://support.microsoft.com/fr-fr/office/recherche-recherche-fonction-446d94af-663b-451d-8251-369d5e3864cb" TargetMode="External"/><Relationship Id="rId319" Type="http://schemas.openxmlformats.org/officeDocument/2006/relationships/hyperlink" Target="https://support.microsoft.com/fr-fr/office/fonction-loi-normale-inverse-87981ab8-2de0-4cb0-b1aa-e21d4cb879b8" TargetMode="External"/><Relationship Id="rId470" Type="http://schemas.openxmlformats.org/officeDocument/2006/relationships/hyperlink" Target="https://support.microsoft.com/fr-fr/office/cnum-cnum-fonction-257d0108-07dc-437d-ae1c-bc2d3953d8c2" TargetMode="External"/><Relationship Id="rId491" Type="http://schemas.openxmlformats.org/officeDocument/2006/relationships/hyperlink" Target="https://support.microsoft.com/fr-fr/office/fonction-xlookup-b7fd680e-6d10-43e6-84f9-88eae8bf5929" TargetMode="External"/><Relationship Id="rId505" Type="http://schemas.openxmlformats.org/officeDocument/2006/relationships/drawing" Target="../drawings/drawing4.xml"/><Relationship Id="rId37" Type="http://schemas.openxmlformats.org/officeDocument/2006/relationships/hyperlink" Target="https://support.microsoft.com/fr-fr/office/fonction-bindec-63905b57-b3a0-453d-99f4-647bb519cd6c" TargetMode="External"/><Relationship Id="rId58" Type="http://schemas.openxmlformats.org/officeDocument/2006/relationships/hyperlink" Target="https://support.microsoft.com/fr-fr/office/fonction-khideux-inverse-cfbea3f6-6e4f-40c9-a87f-20472e0512af" TargetMode="External"/><Relationship Id="rId79" Type="http://schemas.openxmlformats.org/officeDocument/2006/relationships/hyperlink" Target="https://support.microsoft.com/fr-fr/office/fonction-intervalle-confiance-student-e8eca395-6c3a-4ba9-9003-79ccc61d3c53" TargetMode="External"/><Relationship Id="rId102" Type="http://schemas.openxmlformats.org/officeDocument/2006/relationships/hyperlink" Target="https://support.microsoft.com/fr-fr/office/csch-csch-fonction-f58f2c22-eb75-4dd6-84f4-a503527f8eeb" TargetMode="External"/><Relationship Id="rId123" Type="http://schemas.openxmlformats.org/officeDocument/2006/relationships/hyperlink" Target="https://support.microsoft.com/fr-fr/office/ddb-ddb-fonction-519a7a37-8772-4c96-85c0-ed2c209717a5" TargetMode="External"/><Relationship Id="rId144" Type="http://schemas.openxmlformats.org/officeDocument/2006/relationships/hyperlink" Target="https://support.microsoft.com/fr-fr/office/bdvar-bdvar-fonction-d6747ca9-99c7-48bb-996e-9d7af00f3ed1" TargetMode="External"/><Relationship Id="rId330" Type="http://schemas.openxmlformats.org/officeDocument/2006/relationships/hyperlink" Target="https://support.microsoft.com/fr-fr/office/octbin-octbin-fonction-55383471-3c56-4d27-9522-1a8ec646c589" TargetMode="External"/><Relationship Id="rId90" Type="http://schemas.openxmlformats.org/officeDocument/2006/relationships/hyperlink" Target="https://support.microsoft.com/fr-fr/office/fonction-nb-si-ens-dda3dc6e-f74e-4aee-88bc-aa8c2a866842" TargetMode="External"/><Relationship Id="rId165" Type="http://schemas.openxmlformats.org/officeDocument/2006/relationships/hyperlink" Target="https://support.microsoft.com/fr-fr/office/loi-f-loi-f-fonction-ecf76fba-b3f1-4e7d-a57e-6a5b7460b786" TargetMode="External"/><Relationship Id="rId186" Type="http://schemas.openxmlformats.org/officeDocument/2006/relationships/hyperlink" Target="https://support.microsoft.com/fr-fr/office/frequence-frequence-fonction-44e3be2b-eca0-42cd-a3f7-fd9ea898fdb9" TargetMode="External"/><Relationship Id="rId351" Type="http://schemas.openxmlformats.org/officeDocument/2006/relationships/hyperlink" Target="https://support.microsoft.com/fr-fr/office/phon%C3%A9tique-phon%C3%A9tique-fonction-9a329dac-0c0f-42f8-9a55-639086988554" TargetMode="External"/><Relationship Id="rId372" Type="http://schemas.openxmlformats.org/officeDocument/2006/relationships/hyperlink" Target="https://support.microsoft.com/fr-fr/office/alea-entre-bornes-alea-entre-bornes-fonction-4cc7f0d1-87dc-4eb7-987f-a469ab381685" TargetMode="External"/><Relationship Id="rId393" Type="http://schemas.openxmlformats.org/officeDocument/2006/relationships/hyperlink" Target="https://support.microsoft.com/fr-fr/office/cherche-chercherb-fonctions-9ab04538-0e55-4719-a72e-b6f54513b495" TargetMode="External"/><Relationship Id="rId407" Type="http://schemas.openxmlformats.org/officeDocument/2006/relationships/hyperlink" Target="https://support.microsoft.com/fr-fr/office/pente-pente-fonction-11fb8f97-3117-4813-98aa-61d7e01276b9" TargetMode="External"/><Relationship Id="rId428" Type="http://schemas.openxmlformats.org/officeDocument/2006/relationships/hyperlink" Target="https://support.microsoft.com/fr-fr/office/somme-carres-somme-carres-fonction-e3313c02-51cc-4963-aae6-31442d9ec307" TargetMode="External"/><Relationship Id="rId449" Type="http://schemas.openxmlformats.org/officeDocument/2006/relationships/hyperlink" Target="https://support.microsoft.com/fr-fr/office/temps-temps-fonction-9a5aff99-8f7d-4611-845e-747d0b8d5457" TargetMode="External"/><Relationship Id="rId211" Type="http://schemas.openxmlformats.org/officeDocument/2006/relationships/hyperlink" Target="https://support.microsoft.com/fr-fr/office/lien-hypertexte-lien-hypertexte-fonction-333c7ce6-c5ae-4164-9c47-7de9b76f577f" TargetMode="External"/><Relationship Id="rId232" Type="http://schemas.openxmlformats.org/officeDocument/2006/relationships/hyperlink" Target="https://support.microsoft.com/fr-fr/office/complexe-puissance-complexe-puissance-fonction-210fd2f5-f8ff-4c6a-9d60-30e34fbdef39" TargetMode="External"/><Relationship Id="rId253" Type="http://schemas.openxmlformats.org/officeDocument/2006/relationships/hyperlink" Target="https://support.microsoft.com/fr-fr/office/fonctions-est-0f2d7971-6019-40a0-a171-f2d869135665" TargetMode="External"/><Relationship Id="rId274" Type="http://schemas.openxmlformats.org/officeDocument/2006/relationships/hyperlink" Target="https://support.microsoft.com/fr-fr/office/fonction-let-34842dd8-b92b-4d3f-b325-b8b8f9908999" TargetMode="External"/><Relationship Id="rId295" Type="http://schemas.openxmlformats.org/officeDocument/2006/relationships/hyperlink" Target="https://support.microsoft.com/fr-fr/office/fonction-min-61635d12-920f-4ce2-a70f-96f202dcc152" TargetMode="External"/><Relationship Id="rId309" Type="http://schemas.openxmlformats.org/officeDocument/2006/relationships/hyperlink" Target="https://support.microsoft.com/fr-fr/office/matrice-unitaire-matrice-unitaire-fonction-c9fe916a-dc26-4105-997d-ba22799853a3" TargetMode="External"/><Relationship Id="rId460" Type="http://schemas.openxmlformats.org/officeDocument/2006/relationships/hyperlink" Target="https://support.microsoft.com/fr-fr/office/fonction-moyenne-reduite-d90c9878-a119-4746-88fa-63d988f511d3" TargetMode="External"/><Relationship Id="rId481" Type="http://schemas.openxmlformats.org/officeDocument/2006/relationships/hyperlink" Target="https://support.microsoft.com/fr-fr/office/serviceweb-serviceweb-fonction-0546a35a-ecc6-4739-aed7-c0b7ce1562c4" TargetMode="External"/><Relationship Id="rId27" Type="http://schemas.openxmlformats.org/officeDocument/2006/relationships/hyperlink" Target="https://support.microsoft.com/fr-fr/office/bahttext-bahttext-fonction-5ba4d0b4-abd3-4325-8d22-7a92d59aab9c" TargetMode="External"/><Relationship Id="rId48" Type="http://schemas.openxmlformats.org/officeDocument/2006/relationships/hyperlink" Target="https://support.microsoft.com/fr-fr/office/bitouexclusif-bitouexclusif-fonction-c81306a1-03f9-4e89-85ac-b86c3cba10e4" TargetMode="External"/><Relationship Id="rId69" Type="http://schemas.openxmlformats.org/officeDocument/2006/relationships/hyperlink" Target="https://support.microsoft.com/fr-fr/office/code-fonction-c32b692b-2ed0-4a04-bdd9-75640144b928" TargetMode="External"/><Relationship Id="rId113" Type="http://schemas.openxmlformats.org/officeDocument/2006/relationships/hyperlink" Target="https://support.microsoft.com/fr-fr/office/fonction-datedif-25dba1a4-2812-480b-84dd-8b32a451b35c" TargetMode="External"/><Relationship Id="rId134" Type="http://schemas.openxmlformats.org/officeDocument/2006/relationships/hyperlink" Target="https://support.microsoft.com/fr-fr/office/fonction-bdmin-4ae6f1d9-1f26-40f1-a783-6dc3680192a3" TargetMode="External"/><Relationship Id="rId320" Type="http://schemas.openxmlformats.org/officeDocument/2006/relationships/hyperlink" Target="https://support.microsoft.com/fr-fr/office/loi-normale-inverse-n-loi-normale-inverse-n-fonction-54b30935-fee7-493c-bedb-2278a9db7e13" TargetMode="External"/><Relationship Id="rId80" Type="http://schemas.openxmlformats.org/officeDocument/2006/relationships/hyperlink" Target="https://support.microsoft.com/fr-fr/office/convert-convert-fonction-d785bef1-808e-4aac-bdcd-666c810f9af2" TargetMode="External"/><Relationship Id="rId155" Type="http://schemas.openxmlformats.org/officeDocument/2006/relationships/hyperlink" Target="https://support.microsoft.com/fr-fr/office/pair-fonction-197b5f06-c795-4c1e-8696-3c3b8a646cf9" TargetMode="External"/><Relationship Id="rId176" Type="http://schemas.openxmlformats.org/officeDocument/2006/relationships/hyperlink" Target="https://support.microsoft.com/fr-fr/office/plancher-fonction-14bb497c-24f2-4e04-b327-b0b4de5a8886" TargetMode="External"/><Relationship Id="rId197" Type="http://schemas.openxmlformats.org/officeDocument/2006/relationships/hyperlink" Target="https://support.microsoft.com/fr-fr/office/lngamma-precis-lngamma-precis-fonction-5cdfe601-4e1e-4189-9d74-241ef1caa599" TargetMode="External"/><Relationship Id="rId341" Type="http://schemas.openxmlformats.org/officeDocument/2006/relationships/hyperlink" Target="https://support.microsoft.com/fr-fr/office/fonction-pearson-0c3e30fc-e5af-49c4-808a-3ef66e034c18" TargetMode="External"/><Relationship Id="rId362" Type="http://schemas.openxmlformats.org/officeDocument/2006/relationships/hyperlink" Target="https://support.microsoft.com/fr-fr/office/produit-produit-fonction-8e6b5b24-90ee-4650-aeec-80982a0512ce" TargetMode="External"/><Relationship Id="rId383" Type="http://schemas.openxmlformats.org/officeDocument/2006/relationships/hyperlink" Target="https://support.microsoft.com/fr-fr/office/romain-romain-fonction-d6b0b99e-de46-4704-a518-b45a0f8b56f5" TargetMode="External"/><Relationship Id="rId418" Type="http://schemas.openxmlformats.org/officeDocument/2006/relationships/hyperlink" Target="https://support.microsoft.com/fr-fr/office/stdeva-stdeva-fonction-5ff38888-7ea5-48de-9a6d-11ed73b29e9d" TargetMode="External"/><Relationship Id="rId439" Type="http://schemas.openxmlformats.org/officeDocument/2006/relationships/hyperlink" Target="https://support.microsoft.com/fr-fr/office/prix-bon-tresor-prix-bon-tresor-fonction-eacca992-c29d-425a-9eb8-0513fe6035a2" TargetMode="External"/><Relationship Id="rId201" Type="http://schemas.openxmlformats.org/officeDocument/2006/relationships/hyperlink" Target="https://support.microsoft.com/fr-fr/office/sup-seuil-sup-seuil-fonction-f37e7d2a-41da-4129-be95-640883fca9df" TargetMode="External"/><Relationship Id="rId222" Type="http://schemas.openxmlformats.org/officeDocument/2006/relationships/hyperlink" Target="https://support.microsoft.com/fr-fr/office/fonction-complexe-cos-dad75277-f592-4a6b-ad6c-be93a808a53c" TargetMode="External"/><Relationship Id="rId243" Type="http://schemas.openxmlformats.org/officeDocument/2006/relationships/hyperlink" Target="https://support.microsoft.com/fr-fr/office/index-index-fonction-a5dcf0dd-996d-40a4-a822-b56b061328bd" TargetMode="External"/><Relationship Id="rId264" Type="http://schemas.openxmlformats.org/officeDocument/2006/relationships/hyperlink" Target="https://support.microsoft.com/fr-fr/office/iso-plafond-iso-plafond-fonction-e587bb73-6cc2-4113-b664-ff5b09859a83" TargetMode="External"/><Relationship Id="rId285" Type="http://schemas.openxmlformats.org/officeDocument/2006/relationships/hyperlink" Target="https://support.microsoft.com/fr-fr/office/minuscule-minuscule-fonction-3f21df02-a80c-44b2-afaf-81358f9fdeb4" TargetMode="External"/><Relationship Id="rId450" Type="http://schemas.openxmlformats.org/officeDocument/2006/relationships/hyperlink" Target="https://support.microsoft.com/fr-fr/office/tempsval-fonction-0b615c12-33d8-4431-bf3d-f3eb6d186645" TargetMode="External"/><Relationship Id="rId471" Type="http://schemas.openxmlformats.org/officeDocument/2006/relationships/hyperlink" Target="https://support.microsoft.com/fr-fr/office/fonction-valeur-en-texte-5fff61a2-301a-4ab2-9ffa-0a5242a08fea" TargetMode="External"/><Relationship Id="rId506" Type="http://schemas.openxmlformats.org/officeDocument/2006/relationships/vmlDrawing" Target="../drawings/vmlDrawing8.vml"/><Relationship Id="rId17" Type="http://schemas.openxmlformats.org/officeDocument/2006/relationships/hyperlink" Target="https://support.microsoft.com/fr-fr/office/asin-asin-fonction-81fb95e5-6d6f-48c4-bc45-58f955c6d347" TargetMode="External"/><Relationship Id="rId38" Type="http://schemas.openxmlformats.org/officeDocument/2006/relationships/hyperlink" Target="https://support.microsoft.com/fr-fr/office/fonction-binhex-0375e507-f5e5-4077-9af8-28d84f9f41cc" TargetMode="External"/><Relationship Id="rId59" Type="http://schemas.openxmlformats.org/officeDocument/2006/relationships/hyperlink" Target="https://support.microsoft.com/fr-fr/office/fonction-test-khideux-981ff871-b694-4134-848e-38ec704577ac" TargetMode="External"/><Relationship Id="rId103" Type="http://schemas.openxmlformats.org/officeDocument/2006/relationships/hyperlink" Target="https://support.microsoft.com/fr-fr/office/membrekpicube-744608bf-2c62-42cd-b67a-a56109f4b03b" TargetMode="External"/><Relationship Id="rId124" Type="http://schemas.openxmlformats.org/officeDocument/2006/relationships/hyperlink" Target="https://support.microsoft.com/fr-fr/office/fonction-decbin-0f63dd0e-5d1a-42d8-b511-5bf5c6d43838" TargetMode="External"/><Relationship Id="rId310" Type="http://schemas.openxmlformats.org/officeDocument/2006/relationships/hyperlink" Target="https://support.microsoft.com/fr-fr/office/fonction-n-a624cad1-3635-4208-b54a-29733d1278c9" TargetMode="External"/><Relationship Id="rId492" Type="http://schemas.openxmlformats.org/officeDocument/2006/relationships/hyperlink" Target="https://support.microsoft.com/fr-fr/office/fonction-equivx-d966da31-7a6b-4a13-a1c6-5a33ed6a0312" TargetMode="External"/><Relationship Id="rId70" Type="http://schemas.openxmlformats.org/officeDocument/2006/relationships/hyperlink" Target="https://support.microsoft.com/fr-fr/office/colonne-colonne-fonction-44e8c754-711c-4df3-9da4-47a55042554b" TargetMode="External"/><Relationship Id="rId91" Type="http://schemas.openxmlformats.org/officeDocument/2006/relationships/hyperlink" Target="https://support.microsoft.com/fr-fr/office/nb-jours-coupon-prec-nb-jours-coupon-prec-fonction-eb9a8dfb-2fb2-4c61-8e5d-690b320cf872" TargetMode="External"/><Relationship Id="rId145" Type="http://schemas.openxmlformats.org/officeDocument/2006/relationships/hyperlink" Target="https://support.microsoft.com/fr-fr/office/fonction-bdvarp-eb0ba387-9cb7-45c8-81e9-0394912502fc" TargetMode="External"/><Relationship Id="rId166" Type="http://schemas.openxmlformats.org/officeDocument/2006/relationships/hyperlink" Target="https://support.microsoft.com/fr-fr/office/fonction-loi-f-droite-d74cbb00-6017-4ac9-b7d7-6049badc0520" TargetMode="External"/><Relationship Id="rId187" Type="http://schemas.openxmlformats.org/officeDocument/2006/relationships/hyperlink" Target="https://support.microsoft.com/fr-fr/office/fonction-test-f-100a59e7-4108-46f8-8443-78ffacb6c0a7" TargetMode="External"/><Relationship Id="rId331" Type="http://schemas.openxmlformats.org/officeDocument/2006/relationships/hyperlink" Target="https://support.microsoft.com/fr-fr/office/fonction-octdec-87606014-cb98-44b2-8dbb-e48f8ced1554" TargetMode="External"/><Relationship Id="rId352" Type="http://schemas.openxmlformats.org/officeDocument/2006/relationships/hyperlink" Target="https://support.microsoft.com/fr-fr/office/fonction-pi-264199d0-a3ba-46b8-975a-c4a04608989b" TargetMode="External"/><Relationship Id="rId373" Type="http://schemas.openxmlformats.org/officeDocument/2006/relationships/hyperlink" Target="https://support.microsoft.com/fr-fr/office/moyenne-rang-moyenne-rang-fonction-bd406a6f-eb38-4d73-aa8e-6d1c3c72e83a" TargetMode="External"/><Relationship Id="rId394" Type="http://schemas.openxmlformats.org/officeDocument/2006/relationships/hyperlink" Target="https://support.microsoft.com/fr-fr/office/sec-sec-fonction-ff224717-9c87-4170-9b58-d069ced6d5f7" TargetMode="External"/><Relationship Id="rId408" Type="http://schemas.openxmlformats.org/officeDocument/2006/relationships/hyperlink" Target="https://support.microsoft.com/fr-fr/office/fonction-petite-valeur-17da8222-7c82-42b2-961b-14c45384df07" TargetMode="External"/><Relationship Id="rId429" Type="http://schemas.openxmlformats.org/officeDocument/2006/relationships/hyperlink" Target="https://support.microsoft.com/fr-fr/office/fonction-somme-x2my2-9e599cc5-5399-48e9-a5e0-e37812dfa3e9" TargetMode="External"/><Relationship Id="rId1" Type="http://schemas.openxmlformats.org/officeDocument/2006/relationships/hyperlink" Target="https://support.microsoft.com/fr-fr/office/fonction-abs-3420200f-5628-4e8c-99da-c99d7c87713c" TargetMode="External"/><Relationship Id="rId212" Type="http://schemas.openxmlformats.org/officeDocument/2006/relationships/hyperlink" Target="https://support.microsoft.com/fr-fr/office/loi-hypergeometrique-n-loi-hypergeometrique-n-fonction-6dbd547f-1d12-4b1f-8ae5-b0d9e3d22fbf" TargetMode="External"/><Relationship Id="rId233" Type="http://schemas.openxmlformats.org/officeDocument/2006/relationships/hyperlink" Target="https://support.microsoft.com/fr-fr/office/fonction-complexe-produit-2fb8651a-a4f2-444f-975e-8ba7aab3a5ba" TargetMode="External"/><Relationship Id="rId254" Type="http://schemas.openxmlformats.org/officeDocument/2006/relationships/hyperlink" Target="https://support.microsoft.com/fr-fr/office/est-pair-est-pair-fonction-aa15929a-d77b-4fbb-92f4-2f479af55356" TargetMode="External"/><Relationship Id="rId440" Type="http://schemas.openxmlformats.org/officeDocument/2006/relationships/hyperlink" Target="https://support.microsoft.com/fr-fr/office/rendement-bon-tresor-rendement-bon-tresor-fonction-6d381232-f4b0-4cd5-8e97-45b9c03468ba" TargetMode="External"/><Relationship Id="rId28" Type="http://schemas.openxmlformats.org/officeDocument/2006/relationships/hyperlink" Target="https://support.microsoft.com/fr-fr/office/base-base-fonction-2ef61411-aee9-4f29-a811-1c42456c6342" TargetMode="External"/><Relationship Id="rId49" Type="http://schemas.openxmlformats.org/officeDocument/2006/relationships/hyperlink" Target="https://support.microsoft.com/fr-fr/office/fonction-bycol-58463999-7de5-49ce-8f38-b7f7a2192bfb" TargetMode="External"/><Relationship Id="rId114" Type="http://schemas.openxmlformats.org/officeDocument/2006/relationships/hyperlink" Target="https://support.microsoft.com/fr-fr/office/dateval-dateval-fonction-df8b07d4-7761-4a93-bc33-b7471bbff252" TargetMode="External"/><Relationship Id="rId275" Type="http://schemas.openxmlformats.org/officeDocument/2006/relationships/hyperlink" Target="https://support.microsoft.com/fr-fr/office/fonction-droitereg-84d7d0d9-6e50-4101-977a-fa7abf772b6d" TargetMode="External"/><Relationship Id="rId296" Type="http://schemas.openxmlformats.org/officeDocument/2006/relationships/hyperlink" Target="https://support.microsoft.com/fr-fr/office/min-si-ens-min-si-ens-fonction-6ca1ddaa-079b-4e74-80cc-72eef32e6599" TargetMode="External"/><Relationship Id="rId300" Type="http://schemas.openxmlformats.org/officeDocument/2006/relationships/hyperlink" Target="https://support.microsoft.com/fr-fr/office/fonction-trim-b020f038-7492-4fb4-93c1-35c345b53524" TargetMode="External"/><Relationship Id="rId461" Type="http://schemas.openxmlformats.org/officeDocument/2006/relationships/hyperlink" Target="https://support.microsoft.com/fr-fr/office/vrai-vrai-fonction-7652c6e3-8987-48d0-97cd-ef223246b3fb" TargetMode="External"/><Relationship Id="rId482" Type="http://schemas.openxmlformats.org/officeDocument/2006/relationships/hyperlink" Target="https://support.microsoft.com/fr-fr/office/joursem-fonction-60e44483-2ed1-439f-8bd0-e404c190949a" TargetMode="External"/><Relationship Id="rId60" Type="http://schemas.openxmlformats.org/officeDocument/2006/relationships/hyperlink" Target="https://support.microsoft.com/fr-fr/office/loi-khideux-n-loi-khideux-n-fonction-8486b05e-5c05-4942-a9ea-f6b341518732" TargetMode="External"/><Relationship Id="rId81" Type="http://schemas.openxmlformats.org/officeDocument/2006/relationships/hyperlink" Target="https://support.microsoft.com/fr-fr/office/coefficient-correlation-coefficient-correlation-fonction-995dcef7-0c0a-4bed-a3fb-239d7b68ca92" TargetMode="External"/><Relationship Id="rId135" Type="http://schemas.openxmlformats.org/officeDocument/2006/relationships/hyperlink" Target="https://support.microsoft.com/fr-fr/office/fonction-franc-a6cd05d9-9740-4ad3-a469-8109d18ff611" TargetMode="External"/><Relationship Id="rId156" Type="http://schemas.openxmlformats.org/officeDocument/2006/relationships/hyperlink" Target="https://support.microsoft.com/fr-fr/office/exact-exact-fonction-d3087698-fc15-4a15-9631-12575cf29926" TargetMode="External"/><Relationship Id="rId177" Type="http://schemas.openxmlformats.org/officeDocument/2006/relationships/hyperlink" Target="https://support.microsoft.com/fr-fr/office/plancher-math-plancher-math-fonction-c302b599-fbdb-4177-ba19-2c2b1249a2f5" TargetMode="External"/><Relationship Id="rId198" Type="http://schemas.openxmlformats.org/officeDocument/2006/relationships/hyperlink" Target="https://support.microsoft.com/fr-fr/office/gauss-gauss-fonction-069f1b4e-7dee-4d6a-a71f-4b69044a6b33" TargetMode="External"/><Relationship Id="rId321" Type="http://schemas.openxmlformats.org/officeDocument/2006/relationships/hyperlink" Target="https://support.microsoft.com/fr-fr/office/fonction-loi-normale-standard-n-1e787282-3832-4520-a9ae-bd2a8d99ba88" TargetMode="External"/><Relationship Id="rId342" Type="http://schemas.openxmlformats.org/officeDocument/2006/relationships/hyperlink" Target="https://support.microsoft.com/fr-fr/office/centile-exclure-centile-exclure-fonction-bbaa7204-e9e1-4010-85bf-c31dc5dce4ba" TargetMode="External"/><Relationship Id="rId363" Type="http://schemas.openxmlformats.org/officeDocument/2006/relationships/hyperlink" Target="https://support.microsoft.com/fr-fr/office/nompropre-fonction-52a5a283-e8b2-49be-8506-b2887b889f94" TargetMode="External"/><Relationship Id="rId384" Type="http://schemas.openxmlformats.org/officeDocument/2006/relationships/hyperlink" Target="https://support.microsoft.com/fr-fr/office/arrondi-arrondi-fonction-c018c5d8-40fb-4053-90b1-b3e7f61a213c" TargetMode="External"/><Relationship Id="rId419" Type="http://schemas.openxmlformats.org/officeDocument/2006/relationships/hyperlink" Target="https://support.microsoft.com/fr-fr/office/fonction-ecartypep-1f7c1c88-1bec-4422-8242-e9f7dc8bb195" TargetMode="External"/><Relationship Id="rId202" Type="http://schemas.openxmlformats.org/officeDocument/2006/relationships/hyperlink" Target="https://support.microsoft.com/fr-fr/office/fonction-liredonneestabcroisdynamique-8c083b99-a922-4ca0-af5e-3af55960761f" TargetMode="External"/><Relationship Id="rId223" Type="http://schemas.openxmlformats.org/officeDocument/2006/relationships/hyperlink" Target="https://support.microsoft.com/fr-fr/office/complexe-cosh-complexe-cosh-fonction-053e4ddb-4122-458b-be9a-457c405e90ff" TargetMode="External"/><Relationship Id="rId244" Type="http://schemas.openxmlformats.org/officeDocument/2006/relationships/hyperlink" Target="https://support.microsoft.com/fr-fr/office/fonction-indirect-474b3a3a-8a26-4f44-b491-92b6306fa261" TargetMode="External"/><Relationship Id="rId430" Type="http://schemas.openxmlformats.org/officeDocument/2006/relationships/hyperlink" Target="https://support.microsoft.com/fr-fr/office/somme-x2py2-somme-x2py2-fonction-826b60b4-0aa2-4e5e-81d2-be704d3d786f" TargetMode="External"/><Relationship Id="rId18" Type="http://schemas.openxmlformats.org/officeDocument/2006/relationships/hyperlink" Target="https://support.microsoft.com/fr-fr/office/asinh-fonction-4e00475a-067a-43cf-926a-765b0249717c" TargetMode="External"/><Relationship Id="rId39" Type="http://schemas.openxmlformats.org/officeDocument/2006/relationships/hyperlink" Target="https://support.microsoft.com/fr-fr/office/fonction-binoct-0a4e01ba-ac8d-4158-9b29-16c25c4c23fd" TargetMode="External"/><Relationship Id="rId265" Type="http://schemas.openxmlformats.org/officeDocument/2006/relationships/hyperlink" Target="https://support.microsoft.com/fr-fr/office/no-semaine-iso-no-semaine-iso-fonction-1c2d0afe-d25b-4ab1-8894-8d0520e90e0e" TargetMode="External"/><Relationship Id="rId286" Type="http://schemas.openxmlformats.org/officeDocument/2006/relationships/hyperlink" Target="https://support.microsoft.com/fr-fr/office/fonction-makearray-b80da5ad-b338-4149-a523-5b221da09097" TargetMode="External"/><Relationship Id="rId451" Type="http://schemas.openxmlformats.org/officeDocument/2006/relationships/hyperlink" Target="https://support.microsoft.com/fr-fr/office/loi-student-inverse-n-fonction-2908272b-4e61-4942-9df9-a25fec9b0e2e" TargetMode="External"/><Relationship Id="rId472" Type="http://schemas.openxmlformats.org/officeDocument/2006/relationships/hyperlink" Target="https://support.microsoft.com/fr-fr/office/var-fonction-1f2b7ab2-954d-4e17-ba2c-9e58b15a7da2" TargetMode="External"/><Relationship Id="rId493" Type="http://schemas.openxmlformats.org/officeDocument/2006/relationships/hyperlink" Target="https://support.microsoft.com/fr-fr/office/fonction-van-paiements-1b42bbf6-370f-4532-a0eb-d67c16b664b7" TargetMode="External"/><Relationship Id="rId50" Type="http://schemas.openxmlformats.org/officeDocument/2006/relationships/hyperlink" Target="https://support.microsoft.com/fr-fr/office/fonction-byrow-2e04c677-78c8-4e6b-8c10-a4602f2602bb" TargetMode="External"/><Relationship Id="rId104" Type="http://schemas.openxmlformats.org/officeDocument/2006/relationships/hyperlink" Target="https://support.microsoft.com/fr-fr/office/membrecube-0f6a15b9-2c18-4819-ae89-e1b5c8b398ad" TargetMode="External"/><Relationship Id="rId125" Type="http://schemas.openxmlformats.org/officeDocument/2006/relationships/hyperlink" Target="https://support.microsoft.com/fr-fr/office/fonction-dechex-6344ee8b-b6b5-4c6a-a672-f64666704619" TargetMode="External"/><Relationship Id="rId146" Type="http://schemas.openxmlformats.org/officeDocument/2006/relationships/hyperlink" Target="https://support.microsoft.com/fr-fr/office/fonction-mois-decaler-3c920eb2-6e66-44e7-a1f5-753ae47ee4f5" TargetMode="External"/><Relationship Id="rId167" Type="http://schemas.openxmlformats.org/officeDocument/2006/relationships/hyperlink" Target="https://support.microsoft.com/fr-fr/office/fonction-filtre-f4f7cb66-82eb-4767-8f7c-4877ad80c759" TargetMode="External"/><Relationship Id="rId188" Type="http://schemas.openxmlformats.org/officeDocument/2006/relationships/hyperlink" Target="https://support.microsoft.com/fr-fr/office/fonction-test-f-4c9e1202-53fe-428c-a737-976f6fc3f9fd" TargetMode="External"/><Relationship Id="rId311" Type="http://schemas.openxmlformats.org/officeDocument/2006/relationships/hyperlink" Target="https://support.microsoft.com/fr-fr/office/fonction-na-5469c2d1-a90c-4fb5-9bbc-64bd9bb6b47c" TargetMode="External"/><Relationship Id="rId332" Type="http://schemas.openxmlformats.org/officeDocument/2006/relationships/hyperlink" Target="https://support.microsoft.com/fr-fr/office/octhex-octhex-fonction-912175b4-d497-41b4-a029-221f051b858f" TargetMode="External"/><Relationship Id="rId353" Type="http://schemas.openxmlformats.org/officeDocument/2006/relationships/hyperlink" Target="https://support.microsoft.com/fr-fr/office/vpm-fonction-0214da64-9a63-4996-bc20-214433fa6441" TargetMode="External"/><Relationship Id="rId374" Type="http://schemas.openxmlformats.org/officeDocument/2006/relationships/hyperlink" Target="https://support.microsoft.com/fr-fr/office/equation-rang-equation-rang-fonction-284858ce-8ef6-450e-b662-26245be04a40" TargetMode="External"/><Relationship Id="rId395" Type="http://schemas.openxmlformats.org/officeDocument/2006/relationships/hyperlink" Target="https://support.microsoft.com/fr-fr/office/sech-sech-fonction-e05a789f-5ff7-4d7f-984a-5edb9b09556f" TargetMode="External"/><Relationship Id="rId409" Type="http://schemas.openxmlformats.org/officeDocument/2006/relationships/hyperlink" Target="https://support.microsoft.com/fr-fr/office/fonction-trier-22f63bd0-ccc8-492f-953d-c20e8e44b86c" TargetMode="External"/><Relationship Id="rId71" Type="http://schemas.openxmlformats.org/officeDocument/2006/relationships/hyperlink" Target="https://support.microsoft.com/fr-fr/office/colonnes-colonnes-fonction-4e8e7b4e-e603-43e8-b177-956088fa48ca" TargetMode="External"/><Relationship Id="rId92" Type="http://schemas.openxmlformats.org/officeDocument/2006/relationships/hyperlink" Target="https://support.microsoft.com/fr-fr/office/nb-jours-coupons-nb-jours-coupons-fonction-cc64380b-315b-4e7b-950c-b30b0a76f671" TargetMode="External"/><Relationship Id="rId213" Type="http://schemas.openxmlformats.org/officeDocument/2006/relationships/hyperlink" Target="https://support.microsoft.com/fr-fr/office/fonction-loi-hypergeometrique-23e37961-2871-4195-9629-d0b2c108a12e" TargetMode="External"/><Relationship Id="rId234" Type="http://schemas.openxmlformats.org/officeDocument/2006/relationships/hyperlink" Target="https://support.microsoft.com/fr-fr/office/fonction-complexe-reel-d12bc4c0-25d0-4bb3-a25f-ece1938bf366" TargetMode="External"/><Relationship Id="rId420" Type="http://schemas.openxmlformats.org/officeDocument/2006/relationships/hyperlink" Target="https://support.microsoft.com/fr-fr/office/stdevpa-stdevpa-fonction-5578d4d6-455a-4308-9991-d405afe2c28c" TargetMode="External"/><Relationship Id="rId2" Type="http://schemas.openxmlformats.org/officeDocument/2006/relationships/hyperlink" Target="https://support.microsoft.com/fr-fr/office/interet-acc-interet-acc-fonction-fe45d089-6722-4fb3-9379-e1f911d8dc74" TargetMode="External"/><Relationship Id="rId29" Type="http://schemas.openxmlformats.org/officeDocument/2006/relationships/hyperlink" Target="https://support.microsoft.com/fr-fr/office/fonction-besseli-8d33855c-9a8d-444b-98e0-852267b1c0df" TargetMode="External"/><Relationship Id="rId255" Type="http://schemas.openxmlformats.org/officeDocument/2006/relationships/hyperlink" Target="https://support.microsoft.com/fr-fr/office/estformule-estformule-fonction-e4d1355f-7121-4ef2-801e-3839bfd6b1e5" TargetMode="External"/><Relationship Id="rId276" Type="http://schemas.openxmlformats.org/officeDocument/2006/relationships/hyperlink" Target="https://support.microsoft.com/fr-fr/office/ln-ln-fonction-81fe1ed7-dac9-4acd-ba1d-07a142c6118f" TargetMode="External"/><Relationship Id="rId297" Type="http://schemas.openxmlformats.org/officeDocument/2006/relationships/hyperlink" Target="https://support.microsoft.com/fr-fr/office/fonction-mina-245a6f46-7ca5-4dc7-ab49-805341bc31d3" TargetMode="External"/><Relationship Id="rId441" Type="http://schemas.openxmlformats.org/officeDocument/2006/relationships/hyperlink" Target="https://support.microsoft.com/fr-fr/office/loi-student-n-loi-student-n-fonction-4329459f-ae91-48c2-bba8-1ead1c6c21b2" TargetMode="External"/><Relationship Id="rId462" Type="http://schemas.openxmlformats.org/officeDocument/2006/relationships/hyperlink" Target="https://support.microsoft.com/fr-fr/office/tronque-tronque-fonction-8b86a64c-3127-43db-ba14-aa5ceb292721" TargetMode="External"/><Relationship Id="rId483" Type="http://schemas.openxmlformats.org/officeDocument/2006/relationships/hyperlink" Target="https://support.microsoft.com/fr-fr/office/fonction-no-semaine-e5c43a03-b4ab-426c-b411-b18c13c75340" TargetMode="External"/><Relationship Id="rId40" Type="http://schemas.openxmlformats.org/officeDocument/2006/relationships/hyperlink" Target="https://support.microsoft.com/fr-fr/office/loi-binomiale-loi-binomiale-fonction-506a663e-c4ca-428d-b9a8-05583d68789c" TargetMode="External"/><Relationship Id="rId115" Type="http://schemas.openxmlformats.org/officeDocument/2006/relationships/hyperlink" Target="https://support.microsoft.com/fr-fr/office/fonction-bdmoyenne-a6a2d5ac-4b4b-48cd-a1d8-7b37834e5aee" TargetMode="External"/><Relationship Id="rId136" Type="http://schemas.openxmlformats.org/officeDocument/2006/relationships/hyperlink" Target="https://support.microsoft.com/fr-fr/office/prix-dec-prix-dec-fonction-db85aab0-1677-428a-9dfd-a38476693427" TargetMode="External"/><Relationship Id="rId157" Type="http://schemas.openxmlformats.org/officeDocument/2006/relationships/hyperlink" Target="https://support.microsoft.com/fr-fr/office/exp-fonction-c578f034-2c45-4c37-bc8c-329660a63abe" TargetMode="External"/><Relationship Id="rId178" Type="http://schemas.openxmlformats.org/officeDocument/2006/relationships/hyperlink" Target="https://support.microsoft.com/fr-fr/office/plancher-precis-plancher-precis-fonction-f769b468-1452-4617-8dc3-02f842a0702e" TargetMode="External"/><Relationship Id="rId301" Type="http://schemas.openxmlformats.org/officeDocument/2006/relationships/hyperlink" Target="https://support.microsoft.com/fr-fr/office/fonction-produitmat-40593ed7-a3cd-4b6b-b9a3-e4ad3c7245eb" TargetMode="External"/><Relationship Id="rId322" Type="http://schemas.openxmlformats.org/officeDocument/2006/relationships/hyperlink" Target="https://support.microsoft.com/fr-fr/office/loi-normale-standard-fonction-463369ea-0345-445d-802a-4ff0d6ce7cac" TargetMode="External"/><Relationship Id="rId343" Type="http://schemas.openxmlformats.org/officeDocument/2006/relationships/hyperlink" Target="https://support.microsoft.com/fr-fr/office/centile-inclure-centile-inclure-fonction-680f9539-45eb-410b-9a5e-c1355e5fe2ed" TargetMode="External"/><Relationship Id="rId364" Type="http://schemas.openxmlformats.org/officeDocument/2006/relationships/hyperlink" Target="https://support.microsoft.com/fr-fr/office/fonction-va-23879d31-0e02-4321-be01-da16e8168cbd" TargetMode="External"/><Relationship Id="rId61" Type="http://schemas.openxmlformats.org/officeDocument/2006/relationships/hyperlink" Target="https://support.microsoft.com/fr-fr/office/fonction-loi-khideux-droite-dc4832e8-ed2b-49ae-8d7c-b28d5804c0f2" TargetMode="External"/><Relationship Id="rId82" Type="http://schemas.openxmlformats.org/officeDocument/2006/relationships/hyperlink" Target="https://support.microsoft.com/fr-fr/office/cos-fonction-0fb808a5-95d6-4553-8148-22aebdce5f05" TargetMode="External"/><Relationship Id="rId199" Type="http://schemas.openxmlformats.org/officeDocument/2006/relationships/hyperlink" Target="https://support.microsoft.com/fr-fr/office/pgcd-pgcd-fonction-d5107a51-69e3-461f-8e4c-ddfc21b5073a" TargetMode="External"/><Relationship Id="rId203" Type="http://schemas.openxmlformats.org/officeDocument/2006/relationships/hyperlink" Target="https://support.microsoft.com/fr-fr/office/croissance-croissance-fonction-541a91dc-3d5e-437d-b156-21324e68b80d" TargetMode="External"/><Relationship Id="rId385" Type="http://schemas.openxmlformats.org/officeDocument/2006/relationships/hyperlink" Target="https://support.microsoft.com/fr-fr/office/arrondi-inf-2ec94c73-241f-4b01-8c6f-17e6d7968f53" TargetMode="External"/><Relationship Id="rId19" Type="http://schemas.openxmlformats.org/officeDocument/2006/relationships/hyperlink" Target="https://support.microsoft.com/fr-fr/office/atan-fonction-50746fa8-630a-406b-81d0-4a2aed395543" TargetMode="External"/><Relationship Id="rId224" Type="http://schemas.openxmlformats.org/officeDocument/2006/relationships/hyperlink" Target="https://support.microsoft.com/fr-fr/office/complexe-cot-complexe-cot-fonction-dc6a3607-d26a-4d06-8b41-8931da36442c" TargetMode="External"/><Relationship Id="rId245" Type="http://schemas.openxmlformats.org/officeDocument/2006/relationships/hyperlink" Target="https://support.microsoft.com/fr-fr/office/informations-informations-fonction-725f259a-0e4b-49b3-8b52-58815c69acae" TargetMode="External"/><Relationship Id="rId266" Type="http://schemas.openxmlformats.org/officeDocument/2006/relationships/hyperlink" Target="https://support.microsoft.com/fr-fr/office/ispmt-ispmt-fonction-fa58adb6-9d39-4ce0-8f43-75399cea56cc" TargetMode="External"/><Relationship Id="rId287" Type="http://schemas.openxmlformats.org/officeDocument/2006/relationships/hyperlink" Target="https://support.microsoft.com/fr-fr/office/equiv-equiv-fonction-e8dffd45-c762-47d6-bf89-533f4a37673a" TargetMode="External"/><Relationship Id="rId410" Type="http://schemas.openxmlformats.org/officeDocument/2006/relationships/hyperlink" Target="https://support.microsoft.com/fr-fr/office/fonction-trierpar-cd2d7a62-1b93-435c-b561-d6a35134f28f" TargetMode="External"/><Relationship Id="rId431" Type="http://schemas.openxmlformats.org/officeDocument/2006/relationships/hyperlink" Target="https://support.microsoft.com/fr-fr/office/fonction-somme-xmy2-9d144ac1-4d79-43de-b524-e2ecee23b299" TargetMode="External"/><Relationship Id="rId452" Type="http://schemas.openxmlformats.org/officeDocument/2006/relationships/hyperlink" Target="https://support.microsoft.com/fr-fr/office/fonction-loi-student-inverse-bilaterale-ce72ea19-ec6c-4be7-bed2-b9baf2264f17" TargetMode="External"/><Relationship Id="rId473" Type="http://schemas.openxmlformats.org/officeDocument/2006/relationships/hyperlink" Target="https://support.microsoft.com/fr-fr/office/var-p-var-p-fonction-73d1285c-108c-4843-ba5d-a51f90656f3a" TargetMode="External"/><Relationship Id="rId494" Type="http://schemas.openxmlformats.org/officeDocument/2006/relationships/hyperlink" Target="https://support.microsoft.com/fr-fr/office/oux-oux-fonction-1548d4c2-5e47-4f77-9a92-0533bba14f37" TargetMode="External"/><Relationship Id="rId30" Type="http://schemas.openxmlformats.org/officeDocument/2006/relationships/hyperlink" Target="https://support.microsoft.com/fr-fr/office/fonction-besselj-839cb181-48de-408b-9d80-bd02982d94f7" TargetMode="External"/><Relationship Id="rId105" Type="http://schemas.openxmlformats.org/officeDocument/2006/relationships/hyperlink" Target="https://support.microsoft.com/fr-fr/office/proprietemembrecube-proprietemembrecube-fonction-001e57d6-b35a-49e5-abcd-05ff599e8951" TargetMode="External"/><Relationship Id="rId126" Type="http://schemas.openxmlformats.org/officeDocument/2006/relationships/hyperlink" Target="https://support.microsoft.com/fr-fr/office/decoct-decoct-fonction-c9d835ca-20b7-40c4-8a9e-d3be351ce00f" TargetMode="External"/><Relationship Id="rId147" Type="http://schemas.openxmlformats.org/officeDocument/2006/relationships/hyperlink" Target="https://support.microsoft.com/fr-fr/office/urlencodage-fonction-07c7fb90-7c60-4bff-8687-fac50fe33d0e" TargetMode="External"/><Relationship Id="rId168" Type="http://schemas.openxmlformats.org/officeDocument/2006/relationships/hyperlink" Target="https://support.microsoft.com/fr-fr/office/filtre-xml-filtre-xml-fonction-4df72efc-11ec-4951-86f5-c1374812f5b7" TargetMode="External"/><Relationship Id="rId312" Type="http://schemas.openxmlformats.org/officeDocument/2006/relationships/hyperlink" Target="https://support.microsoft.com/fr-fr/office/loi-binomiale-neg-n-loi-binomiale-neg-n-fonction-c8239f89-c2d0-45bd-b6af-172e570f8599" TargetMode="External"/><Relationship Id="rId333" Type="http://schemas.openxmlformats.org/officeDocument/2006/relationships/hyperlink" Target="https://support.microsoft.com/fr-fr/office/fonction-impair-deae64eb-e08a-4c88-8b40-6d0b42575c98" TargetMode="External"/><Relationship Id="rId354" Type="http://schemas.openxmlformats.org/officeDocument/2006/relationships/hyperlink" Target="https://support.microsoft.com/fr-fr/office/fonction-loi-poisson-n-8fe148ff-39a2-46cb-abf3-7772695d9636" TargetMode="External"/><Relationship Id="rId51" Type="http://schemas.openxmlformats.org/officeDocument/2006/relationships/hyperlink" Target="https://support.microsoft.com/fr-fr/office/fonction-appelante-fonction-appelante-fonction-32d58445-e646-4ffd-8d5e-b45077a5e995" TargetMode="External"/><Relationship Id="rId72" Type="http://schemas.openxmlformats.org/officeDocument/2006/relationships/hyperlink" Target="https://support.microsoft.com/fr-fr/office/fonction-combin-12a3f276-0a21-423a-8de6-06990aaf638a" TargetMode="External"/><Relationship Id="rId93" Type="http://schemas.openxmlformats.org/officeDocument/2006/relationships/hyperlink" Target="https://support.microsoft.com/fr-fr/office/nb-jours-coupon-suiv-nb-jours-coupon-suiv-fonction-5ab3f0b2-029f-4a8b-bb65-47d525eea547" TargetMode="External"/><Relationship Id="rId189" Type="http://schemas.openxmlformats.org/officeDocument/2006/relationships/hyperlink" Target="https://support.microsoft.com/fr-fr/office/vc-vc-fonction-2eef9f44-a084-4c61-bdd8-4fe4bb1b71b3" TargetMode="External"/><Relationship Id="rId375" Type="http://schemas.openxmlformats.org/officeDocument/2006/relationships/hyperlink" Target="https://support.microsoft.com/fr-fr/office/rang-rang-fonction-6a2fc49d-1831-4a03-9d8c-c279cf99f723" TargetMode="External"/><Relationship Id="rId396" Type="http://schemas.openxmlformats.org/officeDocument/2006/relationships/hyperlink" Target="https://support.microsoft.com/fr-fr/office/seconde-seconde-fonction-740d1cfc-553c-4099-b668-80eaa24e8af1" TargetMode="External"/><Relationship Id="rId3" Type="http://schemas.openxmlformats.org/officeDocument/2006/relationships/hyperlink" Target="https://support.microsoft.com/fr-fr/office/interet-acc-mat-interet-acc-mat-fonction-f62f01f9-5754-4cc4-805b-0e70199328a7" TargetMode="External"/><Relationship Id="rId214" Type="http://schemas.openxmlformats.org/officeDocument/2006/relationships/hyperlink" Target="https://support.microsoft.com/fr-fr/office/si-si-fonction-69aed7c9-4e8a-4755-a9bc-aa8bbff73be2" TargetMode="External"/><Relationship Id="rId235" Type="http://schemas.openxmlformats.org/officeDocument/2006/relationships/hyperlink" Target="https://support.microsoft.com/fr-fr/office/complexe-sec-complexe-sec-fonction-6df11132-4411-4df4-a3dc-1f17372459e0" TargetMode="External"/><Relationship Id="rId256" Type="http://schemas.openxmlformats.org/officeDocument/2006/relationships/hyperlink" Target="https://support.microsoft.com/fr-fr/office/fonctions-est-0f2d7971-6019-40a0-a171-f2d869135665" TargetMode="External"/><Relationship Id="rId277" Type="http://schemas.openxmlformats.org/officeDocument/2006/relationships/hyperlink" Target="https://support.microsoft.com/fr-fr/office/fonction-log-4e82f196-1ca9-4747-8fb0-6c4a3abb3280" TargetMode="External"/><Relationship Id="rId298" Type="http://schemas.openxmlformats.org/officeDocument/2006/relationships/hyperlink" Target="https://support.microsoft.com/fr-fr/office/fonction-minute-af728df0-05c4-4b07-9eed-a84801a60589" TargetMode="External"/><Relationship Id="rId400" Type="http://schemas.openxmlformats.org/officeDocument/2006/relationships/hyperlink" Target="https://support.microsoft.com/fr-fr/office/feuilles-feuilles-fonction-770515eb-e1e8-45ce-8066-b557e5e4b80b" TargetMode="External"/><Relationship Id="rId421" Type="http://schemas.openxmlformats.org/officeDocument/2006/relationships/hyperlink" Target="https://support.microsoft.com/fr-fr/office/erreur-type-xy-erreur-type-xy-fonction-6ce74b2c-449d-4a6e-b9ac-f9cef5ba48ab" TargetMode="External"/><Relationship Id="rId442" Type="http://schemas.openxmlformats.org/officeDocument/2006/relationships/hyperlink" Target="https://support.microsoft.com/fr-fr/office/loi-student-droite-loi-student-droite-fonction-20a30020-86f9-4b35-af1f-7ef6ae683eda" TargetMode="External"/><Relationship Id="rId463" Type="http://schemas.openxmlformats.org/officeDocument/2006/relationships/hyperlink" Target="https://support.microsoft.com/fr-fr/office/fonction-t-test-d4e08ec3-c545-485f-962e-276f7cbed055" TargetMode="External"/><Relationship Id="rId484" Type="http://schemas.openxmlformats.org/officeDocument/2006/relationships/hyperlink" Target="https://support.microsoft.com/fr-fr/office/loi-weibull-loi-weibull-fonction-b83dc2c6-260b-4754-bef2-633196f6fdcc" TargetMode="External"/><Relationship Id="rId116" Type="http://schemas.openxmlformats.org/officeDocument/2006/relationships/hyperlink" Target="https://support.microsoft.com/fr-fr/office/jour-jour-fonction-8a7d1cbb-6c7d-4ba1-8aea-25c134d03101" TargetMode="External"/><Relationship Id="rId137" Type="http://schemas.openxmlformats.org/officeDocument/2006/relationships/hyperlink" Target="https://support.microsoft.com/fr-fr/office/fonction-prix-frac-0835d163-3023-4a33-9824-3042c5d4f495" TargetMode="External"/><Relationship Id="rId158" Type="http://schemas.openxmlformats.org/officeDocument/2006/relationships/hyperlink" Target="https://support.microsoft.com/fr-fr/office/fonction-expand-7433fba5-4ad1-41da-a904-d5d95808bc38" TargetMode="External"/><Relationship Id="rId302" Type="http://schemas.openxmlformats.org/officeDocument/2006/relationships/hyperlink" Target="https://support.microsoft.com/fr-fr/office/mod-fonction-9b6cd169-b6ee-406a-a97b-edf2a9dc24f3" TargetMode="External"/><Relationship Id="rId323" Type="http://schemas.openxmlformats.org/officeDocument/2006/relationships/hyperlink" Target="https://support.microsoft.com/fr-fr/office/loi-normale-standard-inverse-n-loi-normale-standard-inverse-n-fonction-d6d556b4-ab7f-49cd-b526-5a20918452b1" TargetMode="External"/><Relationship Id="rId344" Type="http://schemas.openxmlformats.org/officeDocument/2006/relationships/hyperlink" Target="https://support.microsoft.com/fr-fr/office/fonction-centile-91b43a53-543c-4708-93de-d626debdddca" TargetMode="External"/><Relationship Id="rId20" Type="http://schemas.openxmlformats.org/officeDocument/2006/relationships/hyperlink" Target="https://support.microsoft.com/fr-fr/office/fonction-atan2-c04592ab-b9e3-4908-b428-c96b3a565033" TargetMode="External"/><Relationship Id="rId41" Type="http://schemas.openxmlformats.org/officeDocument/2006/relationships/hyperlink" Target="https://support.microsoft.com/fr-fr/office/fonction-loi-binomiale-n-c5ae37b6-f39c-4be2-94c2-509a1480770c" TargetMode="External"/><Relationship Id="rId62" Type="http://schemas.openxmlformats.org/officeDocument/2006/relationships/hyperlink" Target="https://support.microsoft.com/fr-fr/office/fonction-loi-khideux-inverse-400db556-62b3-472d-80b3-254723e7092f" TargetMode="External"/><Relationship Id="rId83" Type="http://schemas.openxmlformats.org/officeDocument/2006/relationships/hyperlink" Target="https://support.microsoft.com/fr-fr/office/cosh-cosh-fonction-e460d426-c471-43e8-9540-a57ff3b70555" TargetMode="External"/><Relationship Id="rId179" Type="http://schemas.openxmlformats.org/officeDocument/2006/relationships/hyperlink" Target="https://support.microsoft.com/fr-fr/office/pr%C3%A9vision-et-pr%C3%A9vision-fonctions-lin%C3%A9aire-50ca49c9-7b40-4892-94e4-7ad38bbeda99" TargetMode="External"/><Relationship Id="rId365" Type="http://schemas.openxmlformats.org/officeDocument/2006/relationships/hyperlink" Target="https://support.microsoft.com/fr-fr/office/fonction-quartile-93cf8f62-60cd-4fdb-8a92-8451041e1a2a" TargetMode="External"/><Relationship Id="rId386" Type="http://schemas.openxmlformats.org/officeDocument/2006/relationships/hyperlink" Target="https://support.microsoft.com/fr-fr/office/arrondi-sup-f8bc9b23-e795-47db-8703-db171d0c42a7" TargetMode="External"/><Relationship Id="rId190" Type="http://schemas.openxmlformats.org/officeDocument/2006/relationships/hyperlink" Target="https://support.microsoft.com/fr-fr/office/vc-paiements-vc-paiements-fonction-bec29522-bd87-4082-bab9-a241f3fb251d" TargetMode="External"/><Relationship Id="rId204" Type="http://schemas.openxmlformats.org/officeDocument/2006/relationships/hyperlink" Target="https://support.microsoft.com/fr-fr/office/moyenne-harmonique-moyenne-harmonique-fonction-5efd9184-fab5-42f9-b1d3-57883a1d3bc6" TargetMode="External"/><Relationship Id="rId225" Type="http://schemas.openxmlformats.org/officeDocument/2006/relationships/hyperlink" Target="https://support.microsoft.com/fr-fr/office/complexe-csc-complexe-csc-fonction-9e158d8f-2ddf-46cd-9b1d-98e29904a323" TargetMode="External"/><Relationship Id="rId246" Type="http://schemas.openxmlformats.org/officeDocument/2006/relationships/hyperlink" Target="https://support.microsoft.com/fr-fr/office/ent-fonction-a6c4af9e-356d-4369-ab6a-cb1fd9d343ef" TargetMode="External"/><Relationship Id="rId267" Type="http://schemas.openxmlformats.org/officeDocument/2006/relationships/hyperlink" Target="https://support.microsoft.com/fr-fr/office/dbcs-dbcs-fonction-b72fb1a7-ba52-448a-b7d3-d2610868b7e2" TargetMode="External"/><Relationship Id="rId288" Type="http://schemas.openxmlformats.org/officeDocument/2006/relationships/hyperlink" Target="https://support.microsoft.com/fr-fr/office/fonction-max-e0012414-9ac8-4b34-9a47-73e662c08098" TargetMode="External"/><Relationship Id="rId411" Type="http://schemas.openxmlformats.org/officeDocument/2006/relationships/hyperlink" Target="https://support.microsoft.com/fr-fr/office/racine-racine-fonction-654975c2-05c4-4831-9a24-2c65e4040fdf" TargetMode="External"/><Relationship Id="rId432" Type="http://schemas.openxmlformats.org/officeDocument/2006/relationships/hyperlink" Target="https://support.microsoft.com/fr-fr/office/si-multiple-si-multiple-fonction-47ab33c0-28ce-4530-8a45-d532ec4aa25e" TargetMode="External"/><Relationship Id="rId453" Type="http://schemas.openxmlformats.org/officeDocument/2006/relationships/hyperlink" Target="https://support.microsoft.com/fr-fr/office/fonction-loi-student-inverse-a7c85b9d-90f5-41fe-9ca5-1cd2f3e1ed7c" TargetMode="External"/><Relationship Id="rId474" Type="http://schemas.openxmlformats.org/officeDocument/2006/relationships/hyperlink" Target="https://support.microsoft.com/fr-fr/office/var-s-var-s-fonction-913633de-136b-449d-813e-65a00b2b990b" TargetMode="External"/><Relationship Id="rId106" Type="http://schemas.openxmlformats.org/officeDocument/2006/relationships/hyperlink" Target="https://support.microsoft.com/fr-fr/office/rangmembrecube-07efecde-e669-4075-b4bf-6b40df2dc4b3" TargetMode="External"/><Relationship Id="rId127" Type="http://schemas.openxmlformats.org/officeDocument/2006/relationships/hyperlink" Target="https://support.microsoft.com/fr-fr/office/decimal-decimal-fonction-ee554665-6176-46ef-82de-0a283658da2e" TargetMode="External"/><Relationship Id="rId313" Type="http://schemas.openxmlformats.org/officeDocument/2006/relationships/hyperlink" Target="https://support.microsoft.com/fr-fr/office/loi-binomiale-neg-fonction-f59b0a37-bae2-408d-b115-a315609ba714" TargetMode="External"/><Relationship Id="rId495" Type="http://schemas.openxmlformats.org/officeDocument/2006/relationships/hyperlink" Target="https://support.microsoft.com/fr-fr/office/annee-annee-fonction-c64f017a-1354-490d-981f-578e8ec8d3b9" TargetMode="External"/><Relationship Id="rId10" Type="http://schemas.openxmlformats.org/officeDocument/2006/relationships/hyperlink" Target="https://support.microsoft.com/fr-fr/office/amordegrc-amordegrc-fonction-a14d0ca1-64a4-42eb-9b3d-b0dededf9e51" TargetMode="External"/><Relationship Id="rId31" Type="http://schemas.openxmlformats.org/officeDocument/2006/relationships/hyperlink" Target="https://support.microsoft.com/fr-fr/office/besselk-besselk-fonction-606d11bc-06d3-4d53-9ecb-2803e2b90b70" TargetMode="External"/><Relationship Id="rId52" Type="http://schemas.openxmlformats.org/officeDocument/2006/relationships/hyperlink" Target="https://support.microsoft.com/fr-fr/office/fonction-plafond-0a5cd7c8-0720-4f0a-bd2c-c943e510899f" TargetMode="External"/><Relationship Id="rId73" Type="http://schemas.openxmlformats.org/officeDocument/2006/relationships/hyperlink" Target="https://support.microsoft.com/fr-fr/office/combina-combina-fonction-efb49eaa-4f4c-4cd2-8179-0ddfcf9d035d" TargetMode="External"/><Relationship Id="rId94" Type="http://schemas.openxmlformats.org/officeDocument/2006/relationships/hyperlink" Target="https://support.microsoft.com/fr-fr/office/date-coupon-suiv-date-coupon-suiv-fonction-fd962fef-506b-4d9d-8590-16df5393691f" TargetMode="External"/><Relationship Id="rId148" Type="http://schemas.openxmlformats.org/officeDocument/2006/relationships/hyperlink" Target="https://support.microsoft.com/fr-fr/office/fin-mois-fin-mois-fonction-7314ffa1-2bc9-4005-9d66-f49db127d628" TargetMode="External"/><Relationship Id="rId169" Type="http://schemas.openxmlformats.org/officeDocument/2006/relationships/hyperlink" Target="https://support.microsoft.com/fr-fr/office/trouve-trouverb-fonctions-c7912941-af2a-4bdf-a553-d0d89b0a0628" TargetMode="External"/><Relationship Id="rId334" Type="http://schemas.openxmlformats.org/officeDocument/2006/relationships/hyperlink" Target="https://support.microsoft.com/fr-fr/office/fonction-prix-pcoupon-irreg-d7d664a8-34df-4233-8d2b-922bcf6a69e1" TargetMode="External"/><Relationship Id="rId355" Type="http://schemas.openxmlformats.org/officeDocument/2006/relationships/hyperlink" Target="https://support.microsoft.com/fr-fr/office/loi-poisson-fonction-d81f7294-9d7c-4f75-bc23-80aa8624173a" TargetMode="External"/><Relationship Id="rId376" Type="http://schemas.openxmlformats.org/officeDocument/2006/relationships/hyperlink" Target="https://support.microsoft.com/fr-fr/office/taux-fonction-9f665657-4a7e-4bb7-a030-83fc59e748ce" TargetMode="External"/><Relationship Id="rId397" Type="http://schemas.openxmlformats.org/officeDocument/2006/relationships/hyperlink" Target="https://support.microsoft.com/fr-fr/office/fonction-sequence-57467a98-57e0-4817-9f14-2eb78519ca90" TargetMode="External"/><Relationship Id="rId4" Type="http://schemas.openxmlformats.org/officeDocument/2006/relationships/hyperlink" Target="https://support.microsoft.com/fr-fr/office/acos-fonction-cb73173f-d089-4582-afa1-76e5524b5d5b" TargetMode="External"/><Relationship Id="rId180" Type="http://schemas.openxmlformats.org/officeDocument/2006/relationships/hyperlink" Target="https://support.microsoft.com/fr-fr/office/fonctions-de-pr%C3%A9vision-r%C3%A9f%C3%A9rence-897a2fe9-6595-4680-a0b0-93e0308d5f6e" TargetMode="External"/><Relationship Id="rId215" Type="http://schemas.openxmlformats.org/officeDocument/2006/relationships/hyperlink" Target="https://support.microsoft.com/fr-fr/office/sierreur-c526fd07-caeb-47b8-8bb6-63f3e417f611" TargetMode="External"/><Relationship Id="rId236" Type="http://schemas.openxmlformats.org/officeDocument/2006/relationships/hyperlink" Target="https://support.microsoft.com/fr-fr/office/complexe-sech-complexe-sech-fonction-f250304f-788b-4505-954e-eb01fa50903b" TargetMode="External"/><Relationship Id="rId257" Type="http://schemas.openxmlformats.org/officeDocument/2006/relationships/hyperlink" Target="https://support.microsoft.com/fr-fr/office/fonctions-est-0f2d7971-6019-40a0-a171-f2d869135665" TargetMode="External"/><Relationship Id="rId278" Type="http://schemas.openxmlformats.org/officeDocument/2006/relationships/hyperlink" Target="https://support.microsoft.com/fr-fr/office/log10-log10-fonction-c75b881b-49dd-44fb-b6f4-37e3486a0211" TargetMode="External"/><Relationship Id="rId401" Type="http://schemas.openxmlformats.org/officeDocument/2006/relationships/hyperlink" Target="https://support.microsoft.com/fr-fr/office/signe-fonction-109c932d-fcdc-4023-91f1-2dd0e916a1d8" TargetMode="External"/><Relationship Id="rId422" Type="http://schemas.openxmlformats.org/officeDocument/2006/relationships/hyperlink" Target="https://support.microsoft.com/fr-fr/office/fonction-substitue-6434944e-a904-4336-a9b0-1e58df3bc332" TargetMode="External"/><Relationship Id="rId443" Type="http://schemas.openxmlformats.org/officeDocument/2006/relationships/hyperlink" Target="https://support.microsoft.com/fr-fr/office/loi-student-fonction-630a7695-4021-4853-9468-4a1f9dcdd192" TargetMode="External"/><Relationship Id="rId464" Type="http://schemas.openxmlformats.org/officeDocument/2006/relationships/hyperlink" Target="https://support.microsoft.com/fr-fr/office/fonction-test-student-1696ffc1-4811-40fd-9d13-a0eaad83c7ae" TargetMode="External"/><Relationship Id="rId303" Type="http://schemas.openxmlformats.org/officeDocument/2006/relationships/hyperlink" Target="https://support.microsoft.com/fr-fr/office/mode-mode-fonction-e45192ce-9122-4980-82ed-4bdc34973120" TargetMode="External"/><Relationship Id="rId485" Type="http://schemas.openxmlformats.org/officeDocument/2006/relationships/hyperlink" Target="https://support.microsoft.com/fr-fr/office/fonction-loi-weibull-n-4e783c39-9325-49be-bbc9-a83ef82b45db" TargetMode="External"/><Relationship Id="rId42" Type="http://schemas.openxmlformats.org/officeDocument/2006/relationships/hyperlink" Target="https://support.microsoft.com/fr-fr/office/loi-binomiale-serie-loi-binomiale-serie-fonction-17331329-74c7-4053-bb4c-6653a7421595" TargetMode="External"/><Relationship Id="rId84" Type="http://schemas.openxmlformats.org/officeDocument/2006/relationships/hyperlink" Target="https://support.microsoft.com/fr-fr/office/cot-cot-fonction-c446f34d-6fe4-40dc-84f8-cf59e5f5e31a" TargetMode="External"/><Relationship Id="rId138" Type="http://schemas.openxmlformats.org/officeDocument/2006/relationships/hyperlink" Target="https://support.microsoft.com/fr-fr/office/bdproduit-bdproduit-fonction-4f96b13e-d49c-47a7-b769-22f6d017cb31" TargetMode="External"/><Relationship Id="rId345" Type="http://schemas.openxmlformats.org/officeDocument/2006/relationships/hyperlink" Target="https://support.microsoft.com/fr-fr/office/rang-pourcentage-exclure-rang-pourcentage-exclure-fonction-d8afee96-b7e2-4a2f-8c01-8fcdedaa6314" TargetMode="External"/><Relationship Id="rId387" Type="http://schemas.openxmlformats.org/officeDocument/2006/relationships/hyperlink" Target="https://support.microsoft.com/fr-fr/office/ligne-ligne-fonction-3a63b74a-c4d0-4093-b49a-e76eb49a6d8d" TargetMode="External"/><Relationship Id="rId191" Type="http://schemas.openxmlformats.org/officeDocument/2006/relationships/hyperlink" Target="https://support.microsoft.com/fr-fr/office/gamma-gamma-fonction-ce1702b1-cf55-471d-8307-f83be0fc5297" TargetMode="External"/><Relationship Id="rId205" Type="http://schemas.openxmlformats.org/officeDocument/2006/relationships/hyperlink" Target="https://support.microsoft.com/fr-fr/office/fonction-hexbin-a13aafaa-5737-4920-8424-643e581828c1" TargetMode="External"/><Relationship Id="rId247" Type="http://schemas.openxmlformats.org/officeDocument/2006/relationships/hyperlink" Target="https://support.microsoft.com/fr-fr/office/fonction-ordonnee-origine-2a9b74e2-9d47-4772-b663-3bca70bf63ef" TargetMode="External"/><Relationship Id="rId412" Type="http://schemas.openxmlformats.org/officeDocument/2006/relationships/hyperlink" Target="https://support.microsoft.com/fr-fr/office/fonction-racine-pi-1fb4e63f-9b51-46d6-ad68-b3e7a8b519b4" TargetMode="External"/><Relationship Id="rId107" Type="http://schemas.openxmlformats.org/officeDocument/2006/relationships/hyperlink" Target="https://support.microsoft.com/fr-fr/office/jeucube-5b2146bd-62d6-4d04-9d8f-670e993ee1d9" TargetMode="External"/><Relationship Id="rId289" Type="http://schemas.openxmlformats.org/officeDocument/2006/relationships/hyperlink" Target="https://support.microsoft.com/fr-fr/office/maxa-maxa-fonction-814bda1e-3840-4bff-9365-2f59ac2ee62d" TargetMode="External"/><Relationship Id="rId454" Type="http://schemas.openxmlformats.org/officeDocument/2006/relationships/hyperlink" Target="https://support.microsoft.com/fr-fr/office/fonction-tocol-22839d9b-0b55-4fc1-b4e6-2761f8f122ed" TargetMode="External"/><Relationship Id="rId496" Type="http://schemas.openxmlformats.org/officeDocument/2006/relationships/hyperlink" Target="https://support.microsoft.com/fr-fr/office/fraction-annee-fraction-annee-fonction-3844141e-c76d-4143-82b6-208454ddc6a8" TargetMode="External"/><Relationship Id="rId11" Type="http://schemas.openxmlformats.org/officeDocument/2006/relationships/hyperlink" Target="https://support.microsoft.com/fr-fr/office/amorlinc-amorlinc-fonction-7d417b45-f7f5-4dba-a0a5-3451a81079a8" TargetMode="External"/><Relationship Id="rId53" Type="http://schemas.openxmlformats.org/officeDocument/2006/relationships/hyperlink" Target="https://support.microsoft.com/fr-fr/office/plafond-math-plafond-math-fonction-80f95d2f-b499-4eee-9f16-f795a8e306c8" TargetMode="External"/><Relationship Id="rId149" Type="http://schemas.openxmlformats.org/officeDocument/2006/relationships/hyperlink" Target="https://support.microsoft.com/fr-fr/office/erf-erf-fonction-c53c7e7b-5482-4b6c-883e-56df3c9af349" TargetMode="External"/><Relationship Id="rId314" Type="http://schemas.openxmlformats.org/officeDocument/2006/relationships/hyperlink" Target="https://support.microsoft.com/fr-fr/office/nb-jours-ouvres-nb-jours-ouvres-fonction-48e717bf-a7a3-495f-969e-5005e3eb18e7" TargetMode="External"/><Relationship Id="rId356" Type="http://schemas.openxmlformats.org/officeDocument/2006/relationships/hyperlink" Target="https://support.microsoft.com/fr-fr/office/puissance-fonction-d3f2908b-56f4-4c3f-895a-07fb519c362a" TargetMode="External"/><Relationship Id="rId398" Type="http://schemas.openxmlformats.org/officeDocument/2006/relationships/hyperlink" Target="https://support.microsoft.com/fr-fr/office/somme-series-somme-series-fonction-a3ab25b5-1093-4f5b-b084-96c49087f637" TargetMode="External"/><Relationship Id="rId95" Type="http://schemas.openxmlformats.org/officeDocument/2006/relationships/hyperlink" Target="https://support.microsoft.com/fr-fr/office/nb-coupons-nb-coupons-fonction-a90af57b-de53-4969-9c99-dd6139db2522" TargetMode="External"/><Relationship Id="rId160" Type="http://schemas.openxmlformats.org/officeDocument/2006/relationships/hyperlink" Target="https://support.microsoft.com/fr-fr/office/loi-exponentielle-fonction-68ab45fd-cd6d-4887-9770-9357eb8ee06a" TargetMode="External"/><Relationship Id="rId216" Type="http://schemas.openxmlformats.org/officeDocument/2006/relationships/hyperlink" Target="https://support.microsoft.com/fr-fr/office/si-non-disp-si-non-disp-fonction-6626c961-a569-42fc-a49d-79b4951fd461" TargetMode="External"/><Relationship Id="rId423" Type="http://schemas.openxmlformats.org/officeDocument/2006/relationships/hyperlink" Target="https://support.microsoft.com/fr-fr/office/sous-total-sous-total-fonction-7b027003-f060-4ade-9040-e478765b9939" TargetMode="External"/><Relationship Id="rId258" Type="http://schemas.openxmlformats.org/officeDocument/2006/relationships/hyperlink" Target="https://support.microsoft.com/fr-fr/office/fonctions-est-0f2d7971-6019-40a0-a171-f2d869135665" TargetMode="External"/><Relationship Id="rId465" Type="http://schemas.openxmlformats.org/officeDocument/2006/relationships/hyperlink" Target="https://support.microsoft.com/fr-fr/office/type-type-fonction-45b4e688-4bc3-48b3-a105-ffa892995899" TargetMode="External"/><Relationship Id="rId22" Type="http://schemas.openxmlformats.org/officeDocument/2006/relationships/hyperlink" Target="https://support.microsoft.com/fr-fr/office/ecart-moyen-fonction-58fe8d65-2a84-4dc7-8052-f3f87b5c6639" TargetMode="External"/><Relationship Id="rId64" Type="http://schemas.openxmlformats.org/officeDocument/2006/relationships/hyperlink" Target="https://support.microsoft.com/fr-fr/office/fonction-chisq-test-2e8a7861-b14a-4985-aa93-fb88de3f260f" TargetMode="External"/><Relationship Id="rId118" Type="http://schemas.openxmlformats.org/officeDocument/2006/relationships/hyperlink" Target="https://support.microsoft.com/fr-fr/office/jours360-jours360-fonction-b9a509fd-49ef-407e-94df-0cbda5718c2a" TargetMode="External"/><Relationship Id="rId325" Type="http://schemas.openxmlformats.org/officeDocument/2006/relationships/hyperlink" Target="https://support.microsoft.com/fr-fr/office/fonction-non-9cfc6011-a054-40c7-a140-cd4ba2d87d77" TargetMode="External"/><Relationship Id="rId367" Type="http://schemas.openxmlformats.org/officeDocument/2006/relationships/hyperlink" Target="https://support.microsoft.com/fr-fr/office/quartile-inclure-quartile-inclure-fonction-1bbacc80-5075-42f1-aed6-47d735c4819d" TargetMode="External"/><Relationship Id="rId171" Type="http://schemas.openxmlformats.org/officeDocument/2006/relationships/hyperlink" Target="https://support.microsoft.com/fr-fr/office/inverse-loi-f-droite-inverse-loi-f-droite-fonction-d371aa8f-b0b1-40ef-9cc2-496f0693ac00" TargetMode="External"/><Relationship Id="rId227" Type="http://schemas.openxmlformats.org/officeDocument/2006/relationships/hyperlink" Target="https://support.microsoft.com/fr-fr/office/fonction-complexe-div-a505aff7-af8a-4451-8142-77ec3d74d83f" TargetMode="External"/><Relationship Id="rId269" Type="http://schemas.openxmlformats.org/officeDocument/2006/relationships/hyperlink" Target="https://support.microsoft.com/fr-fr/office/fonction-lambda-bd212d27-1cd1-4321-a34a-ccbf254b8b67" TargetMode="External"/><Relationship Id="rId434" Type="http://schemas.openxmlformats.org/officeDocument/2006/relationships/hyperlink" Target="https://support.microsoft.com/fr-fr/office/t-t-fonction-fb83aeec-45e7-4924-af95-53e073541228" TargetMode="External"/><Relationship Id="rId476" Type="http://schemas.openxmlformats.org/officeDocument/2006/relationships/hyperlink" Target="https://support.microsoft.com/fr-fr/office/var-p-fonction-26a541c4-ecee-464d-a731-bd4c575b1a6b" TargetMode="External"/><Relationship Id="rId33" Type="http://schemas.openxmlformats.org/officeDocument/2006/relationships/hyperlink" Target="https://support.microsoft.com/fr-fr/office/loi-beta-fonction-49f1b9a9-a5da-470f-8077-5f1730b5fd47" TargetMode="External"/><Relationship Id="rId129" Type="http://schemas.openxmlformats.org/officeDocument/2006/relationships/hyperlink" Target="https://support.microsoft.com/fr-fr/office/fonction-delta-2f763672-c959-4e07-ac33-fe03220ba432" TargetMode="External"/><Relationship Id="rId280" Type="http://schemas.openxmlformats.org/officeDocument/2006/relationships/hyperlink" Target="https://support.microsoft.com/fr-fr/office/loi-lognormale-inverse-fonction-0bd7631a-2725-482b-afb4-de23df77acfe" TargetMode="External"/><Relationship Id="rId336" Type="http://schemas.openxmlformats.org/officeDocument/2006/relationships/hyperlink" Target="https://support.microsoft.com/fr-fr/office/prix-dcoupon-irreg-prix-dcoupon-irreg-fonction-fb657749-d200-4902-afaf-ed5445027fc4" TargetMode="External"/><Relationship Id="rId501" Type="http://schemas.openxmlformats.org/officeDocument/2006/relationships/hyperlink" Target="https://support.microsoft.com/fr-fr/office/fonction-test-z-8f33be8a-6bd6-4ecc-8e3a-d9a4420c4a6a" TargetMode="External"/><Relationship Id="rId75" Type="http://schemas.openxmlformats.org/officeDocument/2006/relationships/hyperlink" Target="https://support.microsoft.com/fr-fr/office/concat-concat-fonction-9b1a9a3f-94ff-41af-9736-694cbd6b4ca2" TargetMode="External"/><Relationship Id="rId140" Type="http://schemas.openxmlformats.org/officeDocument/2006/relationships/hyperlink" Target="https://support.microsoft.com/fr-fr/office/fonction-bdecartype-026b8c73-616d-4b5e-b072-241871c4ab96" TargetMode="External"/><Relationship Id="rId182" Type="http://schemas.openxmlformats.org/officeDocument/2006/relationships/hyperlink" Target="https://support.microsoft.com/fr-fr/office/fonctions-de-pr%C3%A9vision-r%C3%A9f%C3%A9rence-897a2fe9-6595-4680-a0b0-93e0308d5f6e" TargetMode="External"/><Relationship Id="rId378" Type="http://schemas.openxmlformats.org/officeDocument/2006/relationships/hyperlink" Target="https://support.microsoft.com/fr-fr/office/fonction-r%C3%A9duire-42e39910-b345-45f3-84b8-0642b568b7cb" TargetMode="External"/><Relationship Id="rId403" Type="http://schemas.openxmlformats.org/officeDocument/2006/relationships/hyperlink" Target="https://support.microsoft.com/fr-fr/office/sinh-fonction-1e4e8b9f-2b65-43fc-ab8a-0a37f4081fa7" TargetMode="External"/><Relationship Id="rId6" Type="http://schemas.openxmlformats.org/officeDocument/2006/relationships/hyperlink" Target="https://support.microsoft.com/fr-fr/office/acot-acot-fonction-dc7e5008-fe6b-402e-bdd6-2eea8383d905" TargetMode="External"/><Relationship Id="rId238" Type="http://schemas.openxmlformats.org/officeDocument/2006/relationships/hyperlink" Target="https://support.microsoft.com/fr-fr/office/complexe-sinh-complexe-sinh-fonction-dfb9ec9e-8783-4985-8c42-b028e9e8da3d" TargetMode="External"/><Relationship Id="rId445" Type="http://schemas.openxmlformats.org/officeDocument/2006/relationships/hyperlink" Target="https://support.microsoft.com/fr-fr/office/fonction-textafter-c8db2546-5b51-416a-9690-c7e6722e90b4" TargetMode="External"/><Relationship Id="rId487" Type="http://schemas.openxmlformats.org/officeDocument/2006/relationships/hyperlink" Target="https://support.microsoft.com/fr-fr/office/fonction-serie-jour-ouvre-intl-a378391c-9ba7-4678-8a39-39611a9bf81d" TargetMode="External"/><Relationship Id="rId291" Type="http://schemas.openxmlformats.org/officeDocument/2006/relationships/hyperlink" Target="https://support.microsoft.com/fr-fr/office/determat-determat-fonction-e7bfa857-3834-422b-b871-0ffd03717020" TargetMode="External"/><Relationship Id="rId305" Type="http://schemas.openxmlformats.org/officeDocument/2006/relationships/hyperlink" Target="https://support.microsoft.com/fr-fr/office/mode-simple-mode-simple-fonction-f1267c16-66c6-4386-959f-8fba5f8bb7f8" TargetMode="External"/><Relationship Id="rId347" Type="http://schemas.openxmlformats.org/officeDocument/2006/relationships/hyperlink" Target="https://support.microsoft.com/fr-fr/office/rang-pourcentage-rang-pourcentage-fonction-f1b5836c-9619-4847-9fc9-080ec9024442" TargetMode="External"/><Relationship Id="rId44" Type="http://schemas.openxmlformats.org/officeDocument/2006/relationships/hyperlink" Target="https://support.microsoft.com/fr-fr/office/bitet-bitet-fonction-8a2be3d7-91c3-4b48-9517-64548008563a" TargetMode="External"/><Relationship Id="rId86" Type="http://schemas.openxmlformats.org/officeDocument/2006/relationships/hyperlink" Target="https://support.microsoft.com/fr-fr/office/nb-nb-fonction-a59cd7fc-b623-4d93-87a4-d23bf411294c" TargetMode="External"/><Relationship Id="rId151" Type="http://schemas.openxmlformats.org/officeDocument/2006/relationships/hyperlink" Target="https://support.microsoft.com/fr-fr/office/erfc-erfc-fonction-736e0318-70ba-4e8b-8d08-461fe68b71b3" TargetMode="External"/><Relationship Id="rId389" Type="http://schemas.openxmlformats.org/officeDocument/2006/relationships/hyperlink" Target="https://support.microsoft.com/fr-fr/office/taux-int-equiv-taux-int-equiv-fonction-6f5822d8-7ef1-4233-944c-79e8172930f4" TargetMode="External"/><Relationship Id="rId193" Type="http://schemas.openxmlformats.org/officeDocument/2006/relationships/hyperlink" Target="https://support.microsoft.com/fr-fr/office/loi-gamma-loi-gamma-fonction-7327c94d-0f05-4511-83df-1dd7ed23e19e" TargetMode="External"/><Relationship Id="rId207" Type="http://schemas.openxmlformats.org/officeDocument/2006/relationships/hyperlink" Target="https://support.microsoft.com/fr-fr/office/hexoct-hexoct-fonction-54d52808-5d19-4bd0-8a63-1096a5d11912" TargetMode="External"/><Relationship Id="rId249" Type="http://schemas.openxmlformats.org/officeDocument/2006/relationships/hyperlink" Target="https://support.microsoft.com/fr-fr/office/intper-intper-fonction-5cce0ad6-8402-4a41-8d29-61a0b054cb6f" TargetMode="External"/><Relationship Id="rId414" Type="http://schemas.openxmlformats.org/officeDocument/2006/relationships/hyperlink" Target="https://support.microsoft.com/fr-fr/office/historique-actions-fonction-1ac8b5b3-5f62-4d94-8ab8-7504ec7239a8" TargetMode="External"/><Relationship Id="rId456" Type="http://schemas.openxmlformats.org/officeDocument/2006/relationships/hyperlink" Target="https://support.microsoft.com/fr-fr/office/aujourdhui-aujourdhui-fonction-5eb3078d-a82c-4736-8930-2f51a028fdd9" TargetMode="External"/><Relationship Id="rId498" Type="http://schemas.openxmlformats.org/officeDocument/2006/relationships/hyperlink" Target="https://support.microsoft.com/fr-fr/office/fonction-rendement-simple-a9dbdbae-7dae-46de-b995-615faffaaed7" TargetMode="External"/><Relationship Id="rId13" Type="http://schemas.openxmlformats.org/officeDocument/2006/relationships/hyperlink" Target="https://support.microsoft.com/fr-fr/office/chiffre-arabe-chiffre-arabe-fonction-9a8da418-c17b-4ef9-a657-9370a30a674f" TargetMode="External"/><Relationship Id="rId109" Type="http://schemas.openxmlformats.org/officeDocument/2006/relationships/hyperlink" Target="https://support.microsoft.com/fr-fr/office/valeurcube-8733da24-26d1-4e34-9b3a-84a8f00dcbe0" TargetMode="External"/><Relationship Id="rId260" Type="http://schemas.openxmlformats.org/officeDocument/2006/relationships/hyperlink" Target="https://support.microsoft.com/fr-fr/office/fonctions-est-0f2d7971-6019-40a0-a171-f2d869135665" TargetMode="External"/><Relationship Id="rId316" Type="http://schemas.openxmlformats.org/officeDocument/2006/relationships/hyperlink" Target="https://support.microsoft.com/fr-fr/office/taux-nominal-taux-nominal-fonction-7f1ae29b-6b92-435e-b950-ad8b190ddd2b" TargetMode="External"/><Relationship Id="rId55" Type="http://schemas.openxmlformats.org/officeDocument/2006/relationships/hyperlink" Target="https://support.microsoft.com/fr-fr/office/cellule-cellule-fonction-51bd39a5-f338-4dbe-a33f-955d67c2b2cf" TargetMode="External"/><Relationship Id="rId97" Type="http://schemas.openxmlformats.org/officeDocument/2006/relationships/hyperlink" Target="https://support.microsoft.com/fr-fr/office/covariance-covariance-fonction-50479552-2c03-4daf-bd71-a5ab88b2db03" TargetMode="External"/><Relationship Id="rId120" Type="http://schemas.openxmlformats.org/officeDocument/2006/relationships/hyperlink" Target="https://support.microsoft.com/fr-fr/office/dbcs-dbcs-fonction-a4025e73-63d2-4958-9423-21a24794c9e5" TargetMode="External"/><Relationship Id="rId358" Type="http://schemas.openxmlformats.org/officeDocument/2006/relationships/hyperlink" Target="https://support.microsoft.com/fr-fr/office/prix-titre-prix-titre-fonction-3ea9deac-8dfa-436f-a7c8-17ea02c21b0a" TargetMode="External"/><Relationship Id="rId162" Type="http://schemas.openxmlformats.org/officeDocument/2006/relationships/hyperlink" Target="https://support.microsoft.com/fr-fr/office/fonction-factdouble-e67697ac-d214-48eb-b7b7-cce2589ecac8" TargetMode="External"/><Relationship Id="rId218" Type="http://schemas.openxmlformats.org/officeDocument/2006/relationships/hyperlink" Target="https://support.microsoft.com/fr-fr/office/complexe-module-complexe-module-fonction-b31e73c6-d90c-4062-90bc-8eb351d765a1" TargetMode="External"/><Relationship Id="rId425" Type="http://schemas.openxmlformats.org/officeDocument/2006/relationships/hyperlink" Target="https://support.microsoft.com/fr-fr/office/somme-si-somme-si-fonction-169b8c99-c05c-4483-a712-1697a653039b" TargetMode="External"/><Relationship Id="rId467" Type="http://schemas.openxmlformats.org/officeDocument/2006/relationships/hyperlink" Target="https://support.microsoft.com/fr-fr/office/unicode-unicode-fonction-adb74aaa-a2a5-4dde-aff6-966e4e81f16f" TargetMode="External"/><Relationship Id="rId271" Type="http://schemas.openxmlformats.org/officeDocument/2006/relationships/hyperlink" Target="https://support.microsoft.com/fr-fr/office/ppcm-ppcm-fonction-7152b67a-8bb5-4075-ae5c-06ede5563c94" TargetMode="External"/><Relationship Id="rId24" Type="http://schemas.openxmlformats.org/officeDocument/2006/relationships/hyperlink" Target="https://support.microsoft.com/fr-fr/office/averagea-averagea-fonction-f5f84098-d453-4f4c-bbba-3d2c66356091" TargetMode="External"/><Relationship Id="rId66" Type="http://schemas.openxmlformats.org/officeDocument/2006/relationships/hyperlink" Target="https://support.microsoft.com/fr-fr/office/choisircols-bf117976-2722-4466-9b9a-1c01ed9aebff" TargetMode="External"/><Relationship Id="rId131" Type="http://schemas.openxmlformats.org/officeDocument/2006/relationships/hyperlink" Target="https://support.microsoft.com/fr-fr/office/bdlire-bdlire-fonction-455568bf-4eef-45f7-90f0-ec250d00892e" TargetMode="External"/><Relationship Id="rId327" Type="http://schemas.openxmlformats.org/officeDocument/2006/relationships/hyperlink" Target="https://support.microsoft.com/fr-fr/office/npm-fonction-240535b5-6653-4d2d-bfcf-b6a38151d815" TargetMode="External"/><Relationship Id="rId369" Type="http://schemas.openxmlformats.org/officeDocument/2006/relationships/hyperlink" Target="https://support.microsoft.com/fr-fr/office/radians-fonction-ac409508-3d48-45f5-ac02-1497c92de5bf"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I127"/>
  <sheetViews>
    <sheetView workbookViewId="0">
      <selection activeCell="A2" sqref="A2"/>
    </sheetView>
  </sheetViews>
  <sheetFormatPr baseColWidth="10" defaultRowHeight="15" x14ac:dyDescent="0.25"/>
  <cols>
    <col min="1" max="1" width="4.5703125" customWidth="1"/>
    <col min="4" max="4" width="11.42578125" style="101"/>
    <col min="13" max="13" width="3.7109375" customWidth="1"/>
    <col min="14" max="14" width="1.140625" customWidth="1"/>
  </cols>
  <sheetData>
    <row r="2" spans="2:9" x14ac:dyDescent="0.25">
      <c r="B2" s="1" t="s">
        <v>118</v>
      </c>
      <c r="C2" s="2"/>
      <c r="D2" s="6"/>
      <c r="E2" s="3"/>
      <c r="F2" s="3"/>
      <c r="G2" s="3"/>
      <c r="H2" s="3"/>
      <c r="I2" s="3"/>
    </row>
    <row r="3" spans="2:9" x14ac:dyDescent="0.25">
      <c r="B3" s="3"/>
      <c r="C3" s="4" t="s">
        <v>0</v>
      </c>
      <c r="D3" s="6"/>
      <c r="E3" s="3"/>
      <c r="F3" s="3"/>
      <c r="G3" s="3"/>
      <c r="H3" s="3"/>
      <c r="I3" s="3"/>
    </row>
    <row r="4" spans="2:9" x14ac:dyDescent="0.25">
      <c r="B4" s="3"/>
      <c r="C4" s="5"/>
      <c r="D4" s="6" t="s">
        <v>1</v>
      </c>
      <c r="E4" s="3"/>
      <c r="F4" s="3"/>
      <c r="G4" s="3"/>
      <c r="H4" s="3"/>
      <c r="I4" s="3"/>
    </row>
    <row r="5" spans="2:9" x14ac:dyDescent="0.25">
      <c r="B5" s="3"/>
      <c r="C5" s="5"/>
      <c r="D5" s="7" t="s">
        <v>2</v>
      </c>
      <c r="E5" s="3"/>
      <c r="F5" s="3"/>
      <c r="G5" s="3"/>
      <c r="H5" s="3"/>
      <c r="I5" s="3"/>
    </row>
    <row r="6" spans="2:9" x14ac:dyDescent="0.25">
      <c r="B6" s="3"/>
      <c r="C6" s="8"/>
      <c r="D6" s="6" t="s">
        <v>3</v>
      </c>
      <c r="E6" s="3"/>
      <c r="F6" s="3"/>
      <c r="G6" s="3"/>
      <c r="H6" s="3"/>
      <c r="I6" s="3"/>
    </row>
    <row r="7" spans="2:9" x14ac:dyDescent="0.25">
      <c r="B7" s="3"/>
      <c r="C7" s="8"/>
      <c r="D7" s="6" t="s">
        <v>4</v>
      </c>
      <c r="E7" s="3"/>
      <c r="F7" s="3"/>
      <c r="G7" s="3"/>
      <c r="H7" s="3"/>
      <c r="I7" s="3"/>
    </row>
    <row r="8" spans="2:9" x14ac:dyDescent="0.25">
      <c r="B8" s="3"/>
      <c r="C8" s="8"/>
      <c r="D8" s="6" t="s">
        <v>5</v>
      </c>
      <c r="E8" s="3"/>
      <c r="F8" s="3"/>
      <c r="G8" s="3"/>
      <c r="H8" s="3"/>
      <c r="I8" s="3"/>
    </row>
    <row r="9" spans="2:9" x14ac:dyDescent="0.25">
      <c r="B9" s="3"/>
      <c r="C9" s="8"/>
      <c r="D9" s="6" t="s">
        <v>6</v>
      </c>
      <c r="E9" s="3"/>
      <c r="F9" s="3"/>
      <c r="G9" s="3"/>
      <c r="H9" s="3"/>
      <c r="I9" s="3"/>
    </row>
    <row r="10" spans="2:9" x14ac:dyDescent="0.25">
      <c r="B10" s="3"/>
      <c r="C10" s="8"/>
      <c r="D10" s="6" t="s">
        <v>7</v>
      </c>
      <c r="E10" s="3"/>
      <c r="F10" s="3"/>
      <c r="G10" s="3"/>
      <c r="H10" s="3"/>
      <c r="I10" s="3"/>
    </row>
    <row r="11" spans="2:9" x14ac:dyDescent="0.25">
      <c r="B11" s="3"/>
      <c r="C11" s="8"/>
      <c r="D11" s="6" t="s">
        <v>8</v>
      </c>
      <c r="E11" s="3"/>
      <c r="F11" s="3"/>
      <c r="G11" s="3"/>
      <c r="H11" s="3"/>
      <c r="I11" s="3"/>
    </row>
    <row r="12" spans="2:9" x14ac:dyDescent="0.25">
      <c r="B12" s="3"/>
      <c r="C12" s="8"/>
      <c r="D12" s="6" t="s">
        <v>9</v>
      </c>
      <c r="E12" s="3"/>
      <c r="F12" s="3"/>
      <c r="G12" s="3"/>
      <c r="H12" s="3"/>
      <c r="I12" s="3"/>
    </row>
    <row r="13" spans="2:9" x14ac:dyDescent="0.25">
      <c r="B13" s="3"/>
      <c r="C13" s="8"/>
      <c r="D13" s="6" t="s">
        <v>10</v>
      </c>
      <c r="E13" s="3"/>
      <c r="F13" s="3"/>
      <c r="G13" s="3"/>
      <c r="H13" s="3"/>
      <c r="I13" s="3"/>
    </row>
    <row r="14" spans="2:9" x14ac:dyDescent="0.25">
      <c r="B14" s="3"/>
      <c r="C14" s="8"/>
      <c r="D14" s="6" t="s">
        <v>11</v>
      </c>
      <c r="E14" s="3"/>
      <c r="F14" s="3"/>
      <c r="G14" s="3"/>
      <c r="H14" s="3"/>
      <c r="I14" s="3"/>
    </row>
    <row r="15" spans="2:9" x14ac:dyDescent="0.25">
      <c r="B15" s="3"/>
      <c r="C15" s="8"/>
      <c r="D15" s="6" t="s">
        <v>12</v>
      </c>
      <c r="E15" s="3"/>
      <c r="F15" s="3"/>
      <c r="G15" s="3"/>
      <c r="H15" s="3"/>
      <c r="I15" s="3"/>
    </row>
    <row r="16" spans="2:9" x14ac:dyDescent="0.25">
      <c r="B16" s="3"/>
      <c r="C16" s="8"/>
      <c r="D16" s="6" t="s">
        <v>13</v>
      </c>
      <c r="E16" s="3"/>
      <c r="F16" s="3"/>
      <c r="G16" s="3"/>
      <c r="H16" s="3"/>
      <c r="I16" s="3"/>
    </row>
    <row r="17" spans="2:9" x14ac:dyDescent="0.25">
      <c r="B17" s="3"/>
      <c r="C17" s="8"/>
      <c r="D17" s="6" t="s">
        <v>14</v>
      </c>
      <c r="E17" s="3"/>
      <c r="F17" s="3"/>
      <c r="G17" s="3"/>
      <c r="H17" s="3"/>
      <c r="I17" s="3"/>
    </row>
    <row r="18" spans="2:9" x14ac:dyDescent="0.25">
      <c r="B18" s="3"/>
      <c r="C18" s="8"/>
      <c r="D18" s="6" t="s">
        <v>15</v>
      </c>
      <c r="E18" s="3"/>
      <c r="F18" s="3"/>
      <c r="G18" s="3"/>
      <c r="H18" s="3"/>
      <c r="I18" s="3"/>
    </row>
    <row r="19" spans="2:9" x14ac:dyDescent="0.25">
      <c r="B19" s="3"/>
      <c r="C19" s="8"/>
      <c r="D19" s="6"/>
      <c r="E19" s="3"/>
      <c r="F19" s="3"/>
      <c r="G19" s="3"/>
      <c r="H19" s="3"/>
      <c r="I19" s="3"/>
    </row>
    <row r="20" spans="2:9" x14ac:dyDescent="0.25">
      <c r="C20" s="4" t="s">
        <v>16</v>
      </c>
      <c r="D20" s="6"/>
      <c r="E20" s="3"/>
      <c r="F20" s="3"/>
      <c r="G20" s="3"/>
      <c r="H20" s="3"/>
    </row>
    <row r="21" spans="2:9" x14ac:dyDescent="0.25">
      <c r="C21" s="10"/>
      <c r="D21" s="6" t="s">
        <v>17</v>
      </c>
      <c r="E21" s="3"/>
      <c r="F21" s="11"/>
      <c r="G21" s="3"/>
      <c r="H21" s="3"/>
    </row>
    <row r="22" spans="2:9" x14ac:dyDescent="0.25">
      <c r="C22" s="10"/>
      <c r="D22" s="6" t="s">
        <v>18</v>
      </c>
      <c r="E22" s="3"/>
      <c r="F22" s="12"/>
      <c r="G22" s="3"/>
      <c r="H22" s="3"/>
    </row>
    <row r="23" spans="2:9" x14ac:dyDescent="0.25">
      <c r="C23" s="10"/>
      <c r="D23" s="6" t="s">
        <v>19</v>
      </c>
      <c r="E23" s="3"/>
      <c r="F23" s="12"/>
      <c r="G23" s="3"/>
      <c r="H23" s="3"/>
    </row>
    <row r="24" spans="2:9" x14ac:dyDescent="0.25">
      <c r="C24" s="10"/>
      <c r="D24" s="6" t="s">
        <v>20</v>
      </c>
      <c r="E24" s="3"/>
      <c r="F24" s="3"/>
      <c r="G24" s="3"/>
      <c r="H24" s="3"/>
    </row>
    <row r="25" spans="2:9" x14ac:dyDescent="0.25">
      <c r="C25" s="10"/>
      <c r="D25" s="6" t="s">
        <v>21</v>
      </c>
      <c r="E25" s="3"/>
      <c r="F25" s="3"/>
      <c r="G25" s="3"/>
      <c r="H25" s="3"/>
    </row>
    <row r="26" spans="2:9" x14ac:dyDescent="0.25">
      <c r="C26" s="10"/>
      <c r="D26" s="6" t="s">
        <v>22</v>
      </c>
      <c r="E26" s="3"/>
      <c r="F26" s="3"/>
      <c r="G26" s="3"/>
      <c r="H26" s="3"/>
    </row>
    <row r="27" spans="2:9" x14ac:dyDescent="0.25">
      <c r="C27" s="10"/>
      <c r="D27" s="6" t="s">
        <v>23</v>
      </c>
      <c r="E27" s="3"/>
      <c r="F27" s="3"/>
      <c r="G27" s="3"/>
      <c r="H27" s="3"/>
    </row>
    <row r="28" spans="2:9" x14ac:dyDescent="0.25">
      <c r="C28" s="10"/>
      <c r="D28" s="6" t="s">
        <v>24</v>
      </c>
      <c r="E28" s="3"/>
      <c r="F28" s="3"/>
      <c r="G28" s="3"/>
      <c r="H28" s="3"/>
    </row>
    <row r="29" spans="2:9" x14ac:dyDescent="0.25">
      <c r="C29" s="10"/>
      <c r="D29" s="6" t="s">
        <v>25</v>
      </c>
      <c r="E29" s="3"/>
      <c r="F29" s="3"/>
      <c r="G29" s="3"/>
      <c r="H29" s="3"/>
    </row>
    <row r="30" spans="2:9" x14ac:dyDescent="0.25">
      <c r="C30" s="10"/>
      <c r="D30" s="6" t="s">
        <v>26</v>
      </c>
      <c r="E30" s="3"/>
      <c r="F30" s="3"/>
      <c r="G30" s="3"/>
      <c r="H30" s="3"/>
    </row>
    <row r="31" spans="2:9" x14ac:dyDescent="0.25">
      <c r="C31" s="10"/>
      <c r="D31" s="6" t="s">
        <v>27</v>
      </c>
      <c r="E31" s="3"/>
      <c r="F31" s="3"/>
      <c r="G31" s="3"/>
      <c r="H31" s="3"/>
    </row>
    <row r="32" spans="2:9" x14ac:dyDescent="0.25">
      <c r="C32" s="10"/>
      <c r="D32" s="6" t="s">
        <v>28</v>
      </c>
      <c r="E32" s="3"/>
      <c r="F32" s="3"/>
      <c r="G32" s="3"/>
      <c r="H32" s="3"/>
    </row>
    <row r="33" spans="3:8" x14ac:dyDescent="0.25">
      <c r="C33" s="10"/>
      <c r="D33" s="6" t="s">
        <v>29</v>
      </c>
      <c r="E33" s="3"/>
      <c r="F33" s="3"/>
      <c r="G33" s="3"/>
      <c r="H33" s="3"/>
    </row>
    <row r="34" spans="3:8" x14ac:dyDescent="0.25">
      <c r="C34" s="10"/>
      <c r="D34" s="6" t="s">
        <v>30</v>
      </c>
      <c r="E34" s="3"/>
      <c r="F34" s="3"/>
      <c r="G34" s="3"/>
      <c r="H34" s="3"/>
    </row>
    <row r="35" spans="3:8" x14ac:dyDescent="0.25">
      <c r="C35" s="10"/>
      <c r="D35" s="13" t="s">
        <v>31</v>
      </c>
      <c r="E35" s="3"/>
      <c r="F35" s="3"/>
      <c r="G35" s="3"/>
      <c r="H35" s="6"/>
    </row>
    <row r="36" spans="3:8" x14ac:dyDescent="0.25">
      <c r="C36" s="10"/>
      <c r="D36" s="6"/>
      <c r="E36" s="3"/>
      <c r="F36" s="3"/>
      <c r="G36" s="3"/>
      <c r="H36" s="3"/>
    </row>
    <row r="37" spans="3:8" x14ac:dyDescent="0.25">
      <c r="C37" s="4" t="s">
        <v>32</v>
      </c>
      <c r="D37" s="6"/>
      <c r="E37" s="3"/>
      <c r="F37" s="3"/>
      <c r="G37" s="3"/>
    </row>
    <row r="38" spans="3:8" x14ac:dyDescent="0.25">
      <c r="C38" s="10"/>
      <c r="D38" s="6" t="s">
        <v>33</v>
      </c>
      <c r="E38" s="3"/>
      <c r="F38" s="3"/>
      <c r="G38" s="3"/>
    </row>
    <row r="39" spans="3:8" x14ac:dyDescent="0.25">
      <c r="C39" s="10"/>
      <c r="D39" s="6" t="s">
        <v>34</v>
      </c>
      <c r="E39" s="3"/>
      <c r="F39" s="3"/>
      <c r="G39" s="3"/>
    </row>
    <row r="40" spans="3:8" x14ac:dyDescent="0.25">
      <c r="C40" s="10"/>
      <c r="D40" s="6" t="s">
        <v>35</v>
      </c>
      <c r="E40" s="3"/>
      <c r="F40" s="3"/>
      <c r="G40" s="3"/>
    </row>
    <row r="41" spans="3:8" x14ac:dyDescent="0.25">
      <c r="C41" s="10"/>
      <c r="D41" s="6" t="s">
        <v>36</v>
      </c>
      <c r="E41" s="3"/>
      <c r="F41" s="3"/>
      <c r="G41" s="3"/>
    </row>
    <row r="42" spans="3:8" x14ac:dyDescent="0.25">
      <c r="C42" s="10"/>
      <c r="D42" s="6" t="s">
        <v>37</v>
      </c>
      <c r="E42" s="3"/>
      <c r="F42" s="3"/>
      <c r="G42" s="3"/>
    </row>
    <row r="43" spans="3:8" x14ac:dyDescent="0.25">
      <c r="C43" s="10"/>
      <c r="D43" s="6" t="s">
        <v>38</v>
      </c>
      <c r="E43" s="3"/>
      <c r="F43" s="3"/>
      <c r="G43" s="3"/>
    </row>
    <row r="44" spans="3:8" x14ac:dyDescent="0.25">
      <c r="C44" s="10"/>
      <c r="D44" s="6" t="s">
        <v>39</v>
      </c>
      <c r="E44" s="3"/>
      <c r="F44" s="3"/>
      <c r="G44" s="3"/>
    </row>
    <row r="45" spans="3:8" x14ac:dyDescent="0.25">
      <c r="C45" s="10"/>
      <c r="D45" s="6" t="s">
        <v>40</v>
      </c>
      <c r="E45" s="3"/>
      <c r="F45" s="3"/>
      <c r="G45" s="3"/>
    </row>
    <row r="46" spans="3:8" x14ac:dyDescent="0.25">
      <c r="C46" s="10"/>
      <c r="D46" s="6" t="s">
        <v>41</v>
      </c>
      <c r="E46" s="3"/>
      <c r="F46" s="3"/>
      <c r="G46" s="3"/>
    </row>
    <row r="47" spans="3:8" x14ac:dyDescent="0.25">
      <c r="C47" s="10"/>
      <c r="D47" s="6" t="s">
        <v>42</v>
      </c>
      <c r="E47" s="3"/>
      <c r="F47" s="3"/>
      <c r="G47" s="3"/>
    </row>
    <row r="48" spans="3:8" x14ac:dyDescent="0.25">
      <c r="C48" s="10"/>
      <c r="D48" s="6" t="s">
        <v>43</v>
      </c>
      <c r="E48" s="3"/>
      <c r="F48" s="3"/>
      <c r="G48" s="3"/>
    </row>
    <row r="49" spans="3:7" x14ac:dyDescent="0.25">
      <c r="C49" s="10"/>
      <c r="D49" s="6" t="s">
        <v>44</v>
      </c>
      <c r="E49" s="3"/>
      <c r="F49" s="3"/>
      <c r="G49" s="3"/>
    </row>
    <row r="50" spans="3:7" x14ac:dyDescent="0.25">
      <c r="C50" s="10"/>
      <c r="D50" s="6" t="s">
        <v>45</v>
      </c>
      <c r="E50" s="3"/>
      <c r="F50" s="3"/>
      <c r="G50" s="3"/>
    </row>
    <row r="51" spans="3:7" x14ac:dyDescent="0.25">
      <c r="C51" s="10"/>
      <c r="D51" s="6" t="s">
        <v>46</v>
      </c>
      <c r="E51" s="3"/>
      <c r="F51" s="11"/>
      <c r="G51" s="3"/>
    </row>
    <row r="52" spans="3:7" x14ac:dyDescent="0.25">
      <c r="C52" s="10"/>
      <c r="D52" s="6" t="s">
        <v>47</v>
      </c>
      <c r="E52" s="3"/>
      <c r="F52" s="3"/>
      <c r="G52" s="3"/>
    </row>
    <row r="53" spans="3:7" x14ac:dyDescent="0.25">
      <c r="C53" s="10"/>
      <c r="D53" s="6" t="s">
        <v>48</v>
      </c>
      <c r="E53" s="3"/>
      <c r="F53" s="3"/>
      <c r="G53" s="3"/>
    </row>
    <row r="54" spans="3:7" x14ac:dyDescent="0.25">
      <c r="C54" s="14"/>
      <c r="D54" s="6" t="s">
        <v>49</v>
      </c>
      <c r="E54" s="3"/>
      <c r="F54" s="3"/>
      <c r="G54" s="3"/>
    </row>
    <row r="55" spans="3:7" x14ac:dyDescent="0.25">
      <c r="C55" s="10"/>
      <c r="D55" s="6" t="s">
        <v>50</v>
      </c>
      <c r="E55" s="3"/>
      <c r="F55" s="3"/>
      <c r="G55" s="3"/>
    </row>
    <row r="56" spans="3:7" x14ac:dyDescent="0.25">
      <c r="C56" s="10"/>
      <c r="D56" s="6" t="s">
        <v>51</v>
      </c>
      <c r="E56" s="3"/>
      <c r="F56" s="3"/>
      <c r="G56" s="3"/>
    </row>
    <row r="57" spans="3:7" x14ac:dyDescent="0.25">
      <c r="C57" s="10"/>
      <c r="D57" s="6" t="s">
        <v>52</v>
      </c>
      <c r="E57" s="3"/>
      <c r="F57" s="3"/>
      <c r="G57" s="3"/>
    </row>
    <row r="58" spans="3:7" x14ac:dyDescent="0.25">
      <c r="C58" s="10"/>
      <c r="D58" s="6" t="s">
        <v>53</v>
      </c>
      <c r="E58" s="3"/>
      <c r="F58" s="3"/>
      <c r="G58" s="3"/>
    </row>
    <row r="59" spans="3:7" x14ac:dyDescent="0.25">
      <c r="C59" s="10"/>
      <c r="D59" s="6" t="s">
        <v>54</v>
      </c>
      <c r="E59" s="3"/>
      <c r="F59" s="3"/>
      <c r="G59" s="3"/>
    </row>
    <row r="60" spans="3:7" x14ac:dyDescent="0.25">
      <c r="C60" s="10"/>
      <c r="D60" s="6" t="s">
        <v>55</v>
      </c>
      <c r="E60" s="3"/>
      <c r="F60" s="3"/>
      <c r="G60" s="3"/>
    </row>
    <row r="61" spans="3:7" x14ac:dyDescent="0.25">
      <c r="C61" s="10"/>
      <c r="D61" s="6" t="s">
        <v>56</v>
      </c>
      <c r="E61" s="3"/>
      <c r="F61" s="3"/>
      <c r="G61" s="3"/>
    </row>
    <row r="62" spans="3:7" x14ac:dyDescent="0.25">
      <c r="C62" s="10"/>
      <c r="D62" s="6" t="s">
        <v>57</v>
      </c>
      <c r="E62" s="3"/>
      <c r="F62" s="3"/>
      <c r="G62" s="3"/>
    </row>
    <row r="63" spans="3:7" x14ac:dyDescent="0.25">
      <c r="C63" s="10"/>
      <c r="D63" s="6" t="s">
        <v>58</v>
      </c>
      <c r="E63" s="3"/>
      <c r="F63" s="3"/>
      <c r="G63" s="3"/>
    </row>
    <row r="64" spans="3:7" x14ac:dyDescent="0.25">
      <c r="C64" s="10"/>
      <c r="D64" s="6" t="s">
        <v>59</v>
      </c>
      <c r="E64" s="3"/>
      <c r="F64" s="3"/>
      <c r="G64" s="3"/>
    </row>
    <row r="65" spans="3:7" x14ac:dyDescent="0.25">
      <c r="C65" s="10"/>
      <c r="D65" s="6" t="s">
        <v>60</v>
      </c>
      <c r="E65" s="3"/>
      <c r="F65" s="3"/>
      <c r="G65" s="3"/>
    </row>
    <row r="66" spans="3:7" x14ac:dyDescent="0.25">
      <c r="C66" s="10"/>
      <c r="D66" s="6" t="s">
        <v>61</v>
      </c>
      <c r="E66" s="3"/>
      <c r="F66" s="3"/>
      <c r="G66" s="3"/>
    </row>
    <row r="67" spans="3:7" x14ac:dyDescent="0.25">
      <c r="C67" s="10"/>
      <c r="D67" s="6"/>
      <c r="E67" s="3"/>
      <c r="F67" s="3"/>
      <c r="G67" s="3"/>
    </row>
    <row r="68" spans="3:7" x14ac:dyDescent="0.25">
      <c r="C68" s="4" t="s">
        <v>62</v>
      </c>
      <c r="D68" s="6"/>
      <c r="E68" s="3"/>
      <c r="F68" s="3"/>
    </row>
    <row r="69" spans="3:7" x14ac:dyDescent="0.25">
      <c r="C69" s="10"/>
      <c r="D69" s="6" t="s">
        <v>63</v>
      </c>
      <c r="E69" s="3"/>
      <c r="F69" s="3"/>
    </row>
    <row r="70" spans="3:7" x14ac:dyDescent="0.25">
      <c r="C70" s="10"/>
      <c r="D70" s="100" t="s">
        <v>694</v>
      </c>
      <c r="E70" s="3"/>
      <c r="F70" s="3"/>
    </row>
    <row r="71" spans="3:7" x14ac:dyDescent="0.25">
      <c r="C71" s="10"/>
      <c r="D71" s="17" t="s">
        <v>692</v>
      </c>
      <c r="F71" s="3"/>
    </row>
    <row r="72" spans="3:7" x14ac:dyDescent="0.25">
      <c r="C72" s="10"/>
      <c r="D72" s="17" t="s">
        <v>64</v>
      </c>
      <c r="E72" s="3"/>
      <c r="F72" s="3"/>
    </row>
    <row r="73" spans="3:7" x14ac:dyDescent="0.25">
      <c r="C73" s="10"/>
      <c r="D73" s="17" t="s">
        <v>65</v>
      </c>
      <c r="E73" s="3"/>
      <c r="F73" s="3"/>
    </row>
    <row r="74" spans="3:7" x14ac:dyDescent="0.25">
      <c r="C74" s="10"/>
      <c r="D74" s="17" t="s">
        <v>66</v>
      </c>
      <c r="E74" s="3"/>
      <c r="F74" s="3"/>
    </row>
    <row r="75" spans="3:7" x14ac:dyDescent="0.25">
      <c r="C75" s="10"/>
      <c r="D75" s="17" t="s">
        <v>67</v>
      </c>
      <c r="E75" s="3"/>
      <c r="F75" s="3"/>
    </row>
    <row r="76" spans="3:7" x14ac:dyDescent="0.25">
      <c r="C76" s="10"/>
      <c r="D76" s="17" t="s">
        <v>68</v>
      </c>
      <c r="E76" s="3"/>
      <c r="F76" s="3"/>
    </row>
    <row r="77" spans="3:7" x14ac:dyDescent="0.25">
      <c r="C77" s="10"/>
      <c r="D77" s="6" t="s">
        <v>69</v>
      </c>
      <c r="E77" s="3"/>
      <c r="F77" s="3"/>
    </row>
    <row r="78" spans="3:7" x14ac:dyDescent="0.25">
      <c r="C78" s="10"/>
      <c r="D78" s="6" t="s">
        <v>116</v>
      </c>
      <c r="E78" s="3"/>
      <c r="F78" s="3"/>
    </row>
    <row r="79" spans="3:7" x14ac:dyDescent="0.25">
      <c r="C79" s="10"/>
      <c r="D79" s="6" t="s">
        <v>70</v>
      </c>
      <c r="E79" s="3"/>
      <c r="F79" s="3"/>
    </row>
    <row r="80" spans="3:7" x14ac:dyDescent="0.25">
      <c r="C80" s="10"/>
      <c r="D80" s="6" t="s">
        <v>71</v>
      </c>
      <c r="E80" s="3"/>
      <c r="F80" s="3"/>
    </row>
    <row r="81" spans="3:6" x14ac:dyDescent="0.25">
      <c r="C81" s="10"/>
      <c r="D81" s="6" t="s">
        <v>72</v>
      </c>
      <c r="E81" s="3"/>
      <c r="F81" s="3"/>
    </row>
    <row r="82" spans="3:6" x14ac:dyDescent="0.25">
      <c r="C82" s="10"/>
      <c r="D82" s="6" t="s">
        <v>73</v>
      </c>
      <c r="E82" s="3"/>
      <c r="F82" s="3"/>
    </row>
    <row r="83" spans="3:6" x14ac:dyDescent="0.25">
      <c r="C83" s="10"/>
      <c r="D83" s="6" t="s">
        <v>117</v>
      </c>
      <c r="E83" s="3"/>
      <c r="F83" s="3"/>
    </row>
    <row r="84" spans="3:6" x14ac:dyDescent="0.25">
      <c r="C84" s="10"/>
      <c r="D84" s="6" t="s">
        <v>74</v>
      </c>
      <c r="E84" s="3"/>
      <c r="F84" s="3"/>
    </row>
    <row r="85" spans="3:6" x14ac:dyDescent="0.25">
      <c r="C85" s="10"/>
      <c r="D85" s="6" t="s">
        <v>75</v>
      </c>
      <c r="E85" s="3"/>
      <c r="F85" s="3"/>
    </row>
    <row r="86" spans="3:6" x14ac:dyDescent="0.25">
      <c r="C86" s="10"/>
      <c r="D86" s="6" t="s">
        <v>76</v>
      </c>
      <c r="E86" s="3"/>
      <c r="F86" s="3"/>
    </row>
    <row r="87" spans="3:6" x14ac:dyDescent="0.25">
      <c r="C87" s="10"/>
      <c r="D87" s="6" t="s">
        <v>77</v>
      </c>
      <c r="E87" s="3"/>
      <c r="F87" s="3"/>
    </row>
    <row r="88" spans="3:6" x14ac:dyDescent="0.25">
      <c r="C88" s="10"/>
      <c r="D88" s="6" t="s">
        <v>78</v>
      </c>
      <c r="E88" s="3"/>
      <c r="F88" s="3"/>
    </row>
    <row r="89" spans="3:6" x14ac:dyDescent="0.25">
      <c r="C89" s="10"/>
      <c r="D89" s="6" t="s">
        <v>79</v>
      </c>
      <c r="E89" s="3"/>
      <c r="F89" s="3"/>
    </row>
    <row r="90" spans="3:6" x14ac:dyDescent="0.25">
      <c r="C90" s="10"/>
      <c r="D90" s="6" t="s">
        <v>80</v>
      </c>
      <c r="E90" s="3"/>
      <c r="F90" s="3"/>
    </row>
    <row r="91" spans="3:6" x14ac:dyDescent="0.25">
      <c r="C91" s="10"/>
      <c r="D91" s="6" t="s">
        <v>81</v>
      </c>
      <c r="E91" s="3"/>
      <c r="F91" s="3"/>
    </row>
    <row r="92" spans="3:6" x14ac:dyDescent="0.25">
      <c r="C92" s="10"/>
      <c r="D92" s="6" t="s">
        <v>82</v>
      </c>
      <c r="E92" s="3"/>
      <c r="F92" s="3"/>
    </row>
    <row r="93" spans="3:6" x14ac:dyDescent="0.25">
      <c r="C93" s="10"/>
      <c r="D93" s="6" t="s">
        <v>83</v>
      </c>
      <c r="E93" s="3"/>
      <c r="F93" s="3"/>
    </row>
    <row r="94" spans="3:6" x14ac:dyDescent="0.25">
      <c r="C94" s="10"/>
      <c r="D94" s="6" t="s">
        <v>84</v>
      </c>
      <c r="E94" s="3"/>
      <c r="F94" s="3"/>
    </row>
    <row r="95" spans="3:6" x14ac:dyDescent="0.25">
      <c r="C95" s="10"/>
      <c r="D95" s="6" t="s">
        <v>85</v>
      </c>
      <c r="E95" s="3"/>
      <c r="F95" s="3"/>
    </row>
    <row r="96" spans="3:6" x14ac:dyDescent="0.25">
      <c r="C96" s="10"/>
      <c r="D96" s="6" t="s">
        <v>86</v>
      </c>
      <c r="E96" s="3"/>
      <c r="F96" s="3"/>
    </row>
    <row r="97" spans="3:6" x14ac:dyDescent="0.25">
      <c r="C97" s="10"/>
      <c r="D97" s="6" t="s">
        <v>87</v>
      </c>
      <c r="E97" s="3"/>
      <c r="F97" s="3"/>
    </row>
    <row r="98" spans="3:6" x14ac:dyDescent="0.25">
      <c r="C98" s="10"/>
      <c r="D98" s="6" t="s">
        <v>88</v>
      </c>
      <c r="E98" s="3"/>
      <c r="F98" s="3"/>
    </row>
    <row r="99" spans="3:6" x14ac:dyDescent="0.25">
      <c r="C99" s="10"/>
      <c r="D99" s="6" t="s">
        <v>89</v>
      </c>
      <c r="E99" s="3"/>
      <c r="F99" s="3"/>
    </row>
    <row r="100" spans="3:6" x14ac:dyDescent="0.25">
      <c r="C100" s="10"/>
      <c r="D100" s="6" t="s">
        <v>90</v>
      </c>
      <c r="E100" s="6"/>
      <c r="F100" s="3"/>
    </row>
    <row r="101" spans="3:6" x14ac:dyDescent="0.25">
      <c r="C101" s="10"/>
      <c r="D101" s="6" t="s">
        <v>91</v>
      </c>
      <c r="E101" s="3"/>
      <c r="F101" s="3"/>
    </row>
    <row r="102" spans="3:6" x14ac:dyDescent="0.25">
      <c r="C102" s="10"/>
      <c r="D102" s="6"/>
      <c r="E102" s="3"/>
      <c r="F102" s="3"/>
    </row>
    <row r="103" spans="3:6" x14ac:dyDescent="0.25">
      <c r="C103" s="4" t="s">
        <v>92</v>
      </c>
      <c r="D103" s="6"/>
      <c r="E103" s="3"/>
    </row>
    <row r="104" spans="3:6" x14ac:dyDescent="0.25">
      <c r="C104" s="8"/>
      <c r="D104" s="6" t="s">
        <v>93</v>
      </c>
      <c r="E104" s="3"/>
    </row>
    <row r="105" spans="3:6" x14ac:dyDescent="0.25">
      <c r="C105" s="8"/>
      <c r="D105" s="6" t="s">
        <v>94</v>
      </c>
      <c r="E105" s="3"/>
    </row>
    <row r="106" spans="3:6" x14ac:dyDescent="0.25">
      <c r="C106" s="8"/>
      <c r="D106" s="6" t="s">
        <v>95</v>
      </c>
      <c r="E106" s="3"/>
    </row>
    <row r="107" spans="3:6" x14ac:dyDescent="0.25">
      <c r="C107" s="8"/>
      <c r="D107" s="6" t="s">
        <v>96</v>
      </c>
      <c r="E107" s="3"/>
    </row>
    <row r="108" spans="3:6" x14ac:dyDescent="0.25">
      <c r="C108" s="8"/>
      <c r="D108" s="17" t="s">
        <v>97</v>
      </c>
      <c r="E108" s="3"/>
    </row>
    <row r="109" spans="3:6" x14ac:dyDescent="0.25">
      <c r="C109" s="8"/>
      <c r="D109" s="17" t="s">
        <v>98</v>
      </c>
      <c r="E109" s="3"/>
    </row>
    <row r="110" spans="3:6" x14ac:dyDescent="0.25">
      <c r="C110" s="8"/>
      <c r="D110" s="6" t="s">
        <v>99</v>
      </c>
      <c r="E110" s="3"/>
    </row>
    <row r="111" spans="3:6" x14ac:dyDescent="0.25">
      <c r="C111" s="8"/>
      <c r="D111" s="17" t="s">
        <v>100</v>
      </c>
      <c r="E111" s="3"/>
    </row>
    <row r="112" spans="3:6" x14ac:dyDescent="0.25">
      <c r="C112" s="8"/>
      <c r="D112" s="17" t="s">
        <v>101</v>
      </c>
      <c r="E112" s="3"/>
    </row>
    <row r="113" spans="3:5" x14ac:dyDescent="0.25">
      <c r="C113" s="8"/>
      <c r="D113" s="17" t="s">
        <v>102</v>
      </c>
      <c r="E113" s="3"/>
    </row>
    <row r="114" spans="3:5" x14ac:dyDescent="0.25">
      <c r="C114" s="8"/>
      <c r="D114" s="17"/>
      <c r="E114" s="3"/>
    </row>
    <row r="115" spans="3:5" x14ac:dyDescent="0.25">
      <c r="C115" s="4" t="s">
        <v>103</v>
      </c>
      <c r="D115" s="6"/>
    </row>
    <row r="116" spans="3:5" x14ac:dyDescent="0.25">
      <c r="C116" s="10"/>
      <c r="D116" s="6" t="s">
        <v>104</v>
      </c>
    </row>
    <row r="117" spans="3:5" x14ac:dyDescent="0.25">
      <c r="C117" s="10"/>
      <c r="D117" s="6" t="s">
        <v>105</v>
      </c>
    </row>
    <row r="118" spans="3:5" x14ac:dyDescent="0.25">
      <c r="C118" s="10"/>
      <c r="D118" s="6" t="s">
        <v>106</v>
      </c>
    </row>
    <row r="119" spans="3:5" x14ac:dyDescent="0.25">
      <c r="C119" s="10"/>
      <c r="D119" s="6" t="s">
        <v>107</v>
      </c>
    </row>
    <row r="120" spans="3:5" x14ac:dyDescent="0.25">
      <c r="C120" s="10"/>
      <c r="D120" s="6" t="s">
        <v>108</v>
      </c>
    </row>
    <row r="121" spans="3:5" x14ac:dyDescent="0.25">
      <c r="C121" s="10"/>
      <c r="D121" s="6" t="s">
        <v>109</v>
      </c>
    </row>
    <row r="122" spans="3:5" x14ac:dyDescent="0.25">
      <c r="C122" s="10"/>
      <c r="D122" s="6" t="s">
        <v>110</v>
      </c>
    </row>
    <row r="123" spans="3:5" x14ac:dyDescent="0.25">
      <c r="C123" s="10"/>
      <c r="D123" s="6" t="s">
        <v>111</v>
      </c>
    </row>
    <row r="124" spans="3:5" x14ac:dyDescent="0.25">
      <c r="C124" s="8"/>
    </row>
    <row r="125" spans="3:5" x14ac:dyDescent="0.25">
      <c r="C125" s="4" t="s">
        <v>112</v>
      </c>
      <c r="D125" s="21"/>
    </row>
    <row r="126" spans="3:5" x14ac:dyDescent="0.25">
      <c r="C126" s="20"/>
      <c r="D126" s="21" t="s">
        <v>113</v>
      </c>
    </row>
    <row r="127" spans="3:5" x14ac:dyDescent="0.25">
      <c r="C127" s="8"/>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85DA"/>
  </sheetPr>
  <dimension ref="A1:I45"/>
  <sheetViews>
    <sheetView zoomScaleNormal="100" workbookViewId="0">
      <selection activeCell="A2" sqref="A2"/>
    </sheetView>
  </sheetViews>
  <sheetFormatPr baseColWidth="10" defaultRowHeight="13.5" x14ac:dyDescent="0.25"/>
  <cols>
    <col min="1" max="1" width="2.7109375" style="3" customWidth="1"/>
    <col min="2" max="10" width="11.42578125" style="3"/>
    <col min="11" max="11" width="16.28515625" style="3" bestFit="1" customWidth="1"/>
    <col min="12" max="16384" width="11.42578125" style="3"/>
  </cols>
  <sheetData>
    <row r="1" spans="1:9" x14ac:dyDescent="0.25">
      <c r="A1" s="91" t="s">
        <v>2291</v>
      </c>
    </row>
    <row r="3" spans="1:9" ht="12.95" customHeight="1" x14ac:dyDescent="0.25">
      <c r="B3" s="63" t="s">
        <v>2289</v>
      </c>
    </row>
    <row r="5" spans="1:9" x14ac:dyDescent="0.25">
      <c r="B5" s="3" t="s">
        <v>1643</v>
      </c>
      <c r="C5" s="3" t="s">
        <v>1644</v>
      </c>
      <c r="D5" s="3" t="s">
        <v>1645</v>
      </c>
      <c r="E5" s="3" t="s">
        <v>1646</v>
      </c>
      <c r="F5" s="3" t="s">
        <v>1647</v>
      </c>
      <c r="G5" s="3" t="s">
        <v>1648</v>
      </c>
      <c r="H5" s="3" t="s">
        <v>2290</v>
      </c>
      <c r="I5" s="3" t="s">
        <v>2298</v>
      </c>
    </row>
    <row r="6" spans="1:9" x14ac:dyDescent="0.25">
      <c r="B6" s="229" t="s">
        <v>1669</v>
      </c>
      <c r="C6" s="47" t="s">
        <v>1656</v>
      </c>
      <c r="D6" s="48">
        <v>64</v>
      </c>
      <c r="E6" s="230">
        <v>58.506537185795999</v>
      </c>
      <c r="F6" s="230">
        <f t="shared" ref="F6:F21" si="0">D6*E6</f>
        <v>3744.4183798909439</v>
      </c>
      <c r="G6" s="231" t="s">
        <v>1659</v>
      </c>
      <c r="H6" s="232">
        <v>0</v>
      </c>
    </row>
    <row r="7" spans="1:9" x14ac:dyDescent="0.25">
      <c r="B7" s="229" t="s">
        <v>1663</v>
      </c>
      <c r="C7" s="47" t="s">
        <v>1653</v>
      </c>
      <c r="D7" s="48">
        <v>28</v>
      </c>
      <c r="E7" s="230">
        <v>858.91696029735044</v>
      </c>
      <c r="F7" s="230">
        <f t="shared" si="0"/>
        <v>24049.674888325811</v>
      </c>
      <c r="G7" s="231" t="s">
        <v>1654</v>
      </c>
      <c r="H7" s="232">
        <v>5</v>
      </c>
    </row>
    <row r="8" spans="1:9" x14ac:dyDescent="0.25">
      <c r="B8" s="225" t="s">
        <v>1650</v>
      </c>
      <c r="C8" s="42" t="s">
        <v>356</v>
      </c>
      <c r="D8" s="43">
        <v>101</v>
      </c>
      <c r="E8" s="226">
        <v>685.08452972448958</v>
      </c>
      <c r="F8" s="226">
        <f t="shared" si="0"/>
        <v>69193.537502173451</v>
      </c>
      <c r="G8" s="227" t="s">
        <v>1651</v>
      </c>
      <c r="H8" s="228">
        <v>0</v>
      </c>
    </row>
    <row r="9" spans="1:9" x14ac:dyDescent="0.25">
      <c r="B9" s="225" t="s">
        <v>1657</v>
      </c>
      <c r="C9" s="42" t="s">
        <v>355</v>
      </c>
      <c r="D9" s="43">
        <v>31</v>
      </c>
      <c r="E9" s="226">
        <v>40.333238638787542</v>
      </c>
      <c r="F9" s="226">
        <f t="shared" si="0"/>
        <v>1250.3303978024137</v>
      </c>
      <c r="G9" s="227" t="s">
        <v>1654</v>
      </c>
      <c r="H9" s="228">
        <v>6</v>
      </c>
    </row>
    <row r="10" spans="1:9" x14ac:dyDescent="0.25">
      <c r="B10" s="225" t="s">
        <v>1672</v>
      </c>
      <c r="C10" s="42" t="s">
        <v>1653</v>
      </c>
      <c r="D10" s="43">
        <v>23</v>
      </c>
      <c r="E10" s="226">
        <v>75.832140006051006</v>
      </c>
      <c r="F10" s="226">
        <f t="shared" si="0"/>
        <v>1744.1392201391732</v>
      </c>
      <c r="G10" s="227" t="s">
        <v>2296</v>
      </c>
      <c r="H10" s="228">
        <v>2</v>
      </c>
    </row>
    <row r="11" spans="1:9" x14ac:dyDescent="0.25">
      <c r="B11" s="225" t="s">
        <v>1662</v>
      </c>
      <c r="C11" s="42" t="s">
        <v>1656</v>
      </c>
      <c r="D11" s="43">
        <v>90</v>
      </c>
      <c r="E11" s="226">
        <v>918.94676988651963</v>
      </c>
      <c r="F11" s="226">
        <f t="shared" si="0"/>
        <v>82705.20928978677</v>
      </c>
      <c r="G11" s="227" t="s">
        <v>1661</v>
      </c>
      <c r="H11" s="228">
        <v>3</v>
      </c>
    </row>
    <row r="12" spans="1:9" x14ac:dyDescent="0.25">
      <c r="B12" s="229" t="s">
        <v>2217</v>
      </c>
      <c r="C12" s="47" t="s">
        <v>1653</v>
      </c>
      <c r="D12" s="48">
        <v>15</v>
      </c>
      <c r="E12" s="230">
        <v>95.535014098134994</v>
      </c>
      <c r="F12" s="230">
        <f t="shared" si="0"/>
        <v>1433.0252114720249</v>
      </c>
      <c r="G12" s="231" t="s">
        <v>1654</v>
      </c>
      <c r="H12" s="232">
        <v>1</v>
      </c>
    </row>
    <row r="13" spans="1:9" x14ac:dyDescent="0.25">
      <c r="B13" s="229" t="s">
        <v>1664</v>
      </c>
      <c r="C13" s="47" t="s">
        <v>355</v>
      </c>
      <c r="D13" s="48">
        <v>20</v>
      </c>
      <c r="E13" s="230">
        <v>246.5</v>
      </c>
      <c r="F13" s="230">
        <f t="shared" si="0"/>
        <v>4930</v>
      </c>
      <c r="G13" s="231" t="s">
        <v>2297</v>
      </c>
      <c r="H13" s="232">
        <v>1</v>
      </c>
    </row>
    <row r="14" spans="1:9" x14ac:dyDescent="0.25">
      <c r="B14" s="229" t="s">
        <v>1671</v>
      </c>
      <c r="C14" s="47" t="s">
        <v>356</v>
      </c>
      <c r="D14" s="48">
        <v>0</v>
      </c>
      <c r="E14" s="230">
        <v>444.53228917292074</v>
      </c>
      <c r="F14" s="230">
        <f t="shared" si="0"/>
        <v>0</v>
      </c>
      <c r="G14" s="231" t="s">
        <v>1651</v>
      </c>
      <c r="H14" s="232">
        <v>1</v>
      </c>
    </row>
    <row r="15" spans="1:9" x14ac:dyDescent="0.25">
      <c r="B15" s="229" t="s">
        <v>1670</v>
      </c>
      <c r="C15" s="47" t="s">
        <v>356</v>
      </c>
      <c r="D15" s="48">
        <v>12</v>
      </c>
      <c r="E15" s="230">
        <v>508.42909319374786</v>
      </c>
      <c r="F15" s="230">
        <f t="shared" si="0"/>
        <v>6101.1491183249746</v>
      </c>
      <c r="G15" s="231" t="s">
        <v>1661</v>
      </c>
      <c r="H15" s="232">
        <v>3</v>
      </c>
    </row>
    <row r="16" spans="1:9" x14ac:dyDescent="0.25">
      <c r="B16" s="229" t="s">
        <v>1658</v>
      </c>
      <c r="C16" s="47" t="s">
        <v>1653</v>
      </c>
      <c r="D16" s="48">
        <v>200</v>
      </c>
      <c r="E16" s="230">
        <v>412.65956623293988</v>
      </c>
      <c r="F16" s="230">
        <f t="shared" si="0"/>
        <v>82531.913246587981</v>
      </c>
      <c r="G16" s="231" t="s">
        <v>1659</v>
      </c>
      <c r="H16" s="232">
        <v>2</v>
      </c>
    </row>
    <row r="17" spans="2:8" x14ac:dyDescent="0.25">
      <c r="B17" s="225" t="s">
        <v>1666</v>
      </c>
      <c r="C17" s="42" t="s">
        <v>356</v>
      </c>
      <c r="D17" s="43">
        <v>9</v>
      </c>
      <c r="E17" s="226">
        <v>332.52460871838827</v>
      </c>
      <c r="F17" s="226">
        <f t="shared" si="0"/>
        <v>2992.7214784654943</v>
      </c>
      <c r="G17" s="227" t="s">
        <v>1667</v>
      </c>
      <c r="H17" s="228">
        <v>1</v>
      </c>
    </row>
    <row r="18" spans="2:8" x14ac:dyDescent="0.25">
      <c r="B18" s="225" t="s">
        <v>1665</v>
      </c>
      <c r="C18" s="42" t="s">
        <v>1656</v>
      </c>
      <c r="D18" s="43">
        <v>14</v>
      </c>
      <c r="E18" s="226">
        <v>710.13379041844917</v>
      </c>
      <c r="F18" s="226">
        <f t="shared" si="0"/>
        <v>9941.8730658582881</v>
      </c>
      <c r="G18" s="227" t="s">
        <v>1659</v>
      </c>
      <c r="H18" s="228">
        <v>0</v>
      </c>
    </row>
    <row r="19" spans="2:8" x14ac:dyDescent="0.25">
      <c r="B19" s="229" t="s">
        <v>1660</v>
      </c>
      <c r="C19" s="47" t="s">
        <v>355</v>
      </c>
      <c r="D19" s="48">
        <v>2</v>
      </c>
      <c r="E19" s="230">
        <v>19.147665484160999</v>
      </c>
      <c r="F19" s="230">
        <f t="shared" si="0"/>
        <v>38.295330968321998</v>
      </c>
      <c r="G19" s="231" t="s">
        <v>1661</v>
      </c>
      <c r="H19" s="232">
        <v>1</v>
      </c>
    </row>
    <row r="20" spans="2:8" x14ac:dyDescent="0.25">
      <c r="B20" s="225" t="s">
        <v>1655</v>
      </c>
      <c r="C20" s="42" t="s">
        <v>1656</v>
      </c>
      <c r="D20" s="43">
        <v>3</v>
      </c>
      <c r="E20" s="226">
        <v>722.60968396089356</v>
      </c>
      <c r="F20" s="226">
        <f t="shared" si="0"/>
        <v>2167.8290518826807</v>
      </c>
      <c r="G20" s="227" t="s">
        <v>1654</v>
      </c>
      <c r="H20" s="228">
        <v>1</v>
      </c>
    </row>
    <row r="21" spans="2:8" x14ac:dyDescent="0.25">
      <c r="B21" s="248" t="s">
        <v>1668</v>
      </c>
      <c r="C21" s="249" t="s">
        <v>355</v>
      </c>
      <c r="D21" s="250">
        <v>20</v>
      </c>
      <c r="E21" s="251">
        <v>901.83735540549128</v>
      </c>
      <c r="F21" s="251">
        <f t="shared" si="0"/>
        <v>18036.747108109827</v>
      </c>
      <c r="G21" s="252" t="s">
        <v>1667</v>
      </c>
      <c r="H21" s="253">
        <v>2</v>
      </c>
    </row>
    <row r="29" spans="2:8" ht="15.75" thickBot="1" x14ac:dyDescent="0.3">
      <c r="B29" s="239" t="s">
        <v>1643</v>
      </c>
      <c r="C29" s="240" t="s">
        <v>1644</v>
      </c>
      <c r="D29" s="240" t="s">
        <v>1645</v>
      </c>
      <c r="E29" s="240" t="s">
        <v>1646</v>
      </c>
      <c r="F29" s="240" t="s">
        <v>1647</v>
      </c>
      <c r="G29" s="240" t="s">
        <v>1648</v>
      </c>
      <c r="H29" s="241" t="s">
        <v>2290</v>
      </c>
    </row>
    <row r="30" spans="2:8" ht="14.25" thickTop="1" x14ac:dyDescent="0.25">
      <c r="B30" s="225" t="s">
        <v>1650</v>
      </c>
      <c r="C30" s="42" t="s">
        <v>356</v>
      </c>
      <c r="D30" s="43">
        <v>101</v>
      </c>
      <c r="E30" s="226">
        <v>685.08452972448958</v>
      </c>
      <c r="F30" s="226">
        <f t="shared" ref="F30:F45" si="1">D30*E30</f>
        <v>69193.537502173451</v>
      </c>
      <c r="G30" s="227" t="s">
        <v>1651</v>
      </c>
      <c r="H30" s="228">
        <v>0</v>
      </c>
    </row>
    <row r="31" spans="2:8" x14ac:dyDescent="0.25">
      <c r="B31" s="229" t="s">
        <v>2217</v>
      </c>
      <c r="C31" s="47" t="s">
        <v>1653</v>
      </c>
      <c r="D31" s="48">
        <v>15</v>
      </c>
      <c r="E31" s="230">
        <v>95.535014098134994</v>
      </c>
      <c r="F31" s="230">
        <f t="shared" si="1"/>
        <v>1433.0252114720249</v>
      </c>
      <c r="G31" s="231" t="s">
        <v>1654</v>
      </c>
      <c r="H31" s="232">
        <v>1</v>
      </c>
    </row>
    <row r="32" spans="2:8" x14ac:dyDescent="0.25">
      <c r="B32" s="225" t="s">
        <v>1657</v>
      </c>
      <c r="C32" s="42" t="s">
        <v>355</v>
      </c>
      <c r="D32" s="43">
        <v>31</v>
      </c>
      <c r="E32" s="226">
        <v>40.333238638787542</v>
      </c>
      <c r="F32" s="226">
        <f t="shared" si="1"/>
        <v>1250.3303978024137</v>
      </c>
      <c r="G32" s="227" t="s">
        <v>1654</v>
      </c>
      <c r="H32" s="228">
        <v>6</v>
      </c>
    </row>
    <row r="33" spans="2:8" x14ac:dyDescent="0.25">
      <c r="B33" s="229" t="s">
        <v>1664</v>
      </c>
      <c r="C33" s="47" t="s">
        <v>355</v>
      </c>
      <c r="D33" s="48">
        <v>20</v>
      </c>
      <c r="E33" s="230">
        <v>246.5</v>
      </c>
      <c r="F33" s="230">
        <f t="shared" si="1"/>
        <v>4930</v>
      </c>
      <c r="G33" s="231" t="s">
        <v>1651</v>
      </c>
      <c r="H33" s="232">
        <v>1</v>
      </c>
    </row>
    <row r="34" spans="2:8" x14ac:dyDescent="0.25">
      <c r="B34" s="225" t="s">
        <v>1662</v>
      </c>
      <c r="C34" s="42" t="s">
        <v>1656</v>
      </c>
      <c r="D34" s="43">
        <v>90</v>
      </c>
      <c r="E34" s="226">
        <v>918.94676988651963</v>
      </c>
      <c r="F34" s="226">
        <f t="shared" si="1"/>
        <v>82705.20928978677</v>
      </c>
      <c r="G34" s="227" t="s">
        <v>1661</v>
      </c>
      <c r="H34" s="228">
        <v>3</v>
      </c>
    </row>
    <row r="35" spans="2:8" x14ac:dyDescent="0.25">
      <c r="B35" s="229" t="s">
        <v>1658</v>
      </c>
      <c r="C35" s="47" t="s">
        <v>1653</v>
      </c>
      <c r="D35" s="48">
        <v>200</v>
      </c>
      <c r="E35" s="230">
        <v>412.65956623293988</v>
      </c>
      <c r="F35" s="230">
        <f t="shared" si="1"/>
        <v>82531.913246587981</v>
      </c>
      <c r="G35" s="231" t="s">
        <v>1659</v>
      </c>
      <c r="H35" s="232">
        <v>2</v>
      </c>
    </row>
    <row r="36" spans="2:8" x14ac:dyDescent="0.25">
      <c r="B36" s="225" t="s">
        <v>1655</v>
      </c>
      <c r="C36" s="42" t="s">
        <v>1656</v>
      </c>
      <c r="D36" s="43">
        <v>3</v>
      </c>
      <c r="E36" s="226">
        <v>722.60968396089356</v>
      </c>
      <c r="F36" s="226">
        <f t="shared" si="1"/>
        <v>2167.8290518826807</v>
      </c>
      <c r="G36" s="227" t="s">
        <v>1654</v>
      </c>
      <c r="H36" s="228">
        <v>1</v>
      </c>
    </row>
    <row r="37" spans="2:8" x14ac:dyDescent="0.25">
      <c r="B37" s="229" t="s">
        <v>1663</v>
      </c>
      <c r="C37" s="47" t="s">
        <v>1653</v>
      </c>
      <c r="D37" s="48">
        <v>28</v>
      </c>
      <c r="E37" s="230">
        <v>858.91696029735044</v>
      </c>
      <c r="F37" s="230">
        <f t="shared" si="1"/>
        <v>24049.674888325811</v>
      </c>
      <c r="G37" s="231" t="s">
        <v>1654</v>
      </c>
      <c r="H37" s="232">
        <v>5</v>
      </c>
    </row>
    <row r="38" spans="2:8" x14ac:dyDescent="0.25">
      <c r="B38" s="225" t="s">
        <v>1668</v>
      </c>
      <c r="C38" s="42" t="s">
        <v>355</v>
      </c>
      <c r="D38" s="43">
        <v>20</v>
      </c>
      <c r="E38" s="226">
        <v>901.83735540549128</v>
      </c>
      <c r="F38" s="226">
        <f t="shared" si="1"/>
        <v>18036.747108109827</v>
      </c>
      <c r="G38" s="227" t="s">
        <v>1667</v>
      </c>
      <c r="H38" s="228">
        <v>2</v>
      </c>
    </row>
    <row r="39" spans="2:8" x14ac:dyDescent="0.25">
      <c r="B39" s="229" t="s">
        <v>1671</v>
      </c>
      <c r="C39" s="47" t="s">
        <v>356</v>
      </c>
      <c r="D39" s="48">
        <v>0</v>
      </c>
      <c r="E39" s="230">
        <v>444.53228917292074</v>
      </c>
      <c r="F39" s="230">
        <f t="shared" si="1"/>
        <v>0</v>
      </c>
      <c r="G39" s="231" t="s">
        <v>1651</v>
      </c>
      <c r="H39" s="232">
        <v>1</v>
      </c>
    </row>
    <row r="40" spans="2:8" x14ac:dyDescent="0.25">
      <c r="B40" s="225" t="s">
        <v>1665</v>
      </c>
      <c r="C40" s="42" t="s">
        <v>1656</v>
      </c>
      <c r="D40" s="43">
        <v>14</v>
      </c>
      <c r="E40" s="226">
        <v>710.13379041844917</v>
      </c>
      <c r="F40" s="226">
        <f t="shared" si="1"/>
        <v>9941.8730658582881</v>
      </c>
      <c r="G40" s="227" t="s">
        <v>1659</v>
      </c>
      <c r="H40" s="228">
        <v>0</v>
      </c>
    </row>
    <row r="41" spans="2:8" x14ac:dyDescent="0.25">
      <c r="B41" s="229" t="s">
        <v>1660</v>
      </c>
      <c r="C41" s="47" t="s">
        <v>355</v>
      </c>
      <c r="D41" s="48">
        <v>2</v>
      </c>
      <c r="E41" s="230">
        <v>19.147665484160999</v>
      </c>
      <c r="F41" s="230">
        <f t="shared" si="1"/>
        <v>38.295330968321998</v>
      </c>
      <c r="G41" s="231" t="s">
        <v>1661</v>
      </c>
      <c r="H41" s="232">
        <v>1</v>
      </c>
    </row>
    <row r="42" spans="2:8" x14ac:dyDescent="0.25">
      <c r="B42" s="225" t="s">
        <v>1666</v>
      </c>
      <c r="C42" s="42" t="s">
        <v>356</v>
      </c>
      <c r="D42" s="43">
        <v>9</v>
      </c>
      <c r="E42" s="226">
        <v>332.52460871838827</v>
      </c>
      <c r="F42" s="226">
        <f t="shared" si="1"/>
        <v>2992.7214784654943</v>
      </c>
      <c r="G42" s="227" t="s">
        <v>1667</v>
      </c>
      <c r="H42" s="228">
        <v>1</v>
      </c>
    </row>
    <row r="43" spans="2:8" x14ac:dyDescent="0.25">
      <c r="B43" s="229" t="s">
        <v>1669</v>
      </c>
      <c r="C43" s="47" t="s">
        <v>1656</v>
      </c>
      <c r="D43" s="48">
        <v>64</v>
      </c>
      <c r="E43" s="230">
        <v>58.506537185795999</v>
      </c>
      <c r="F43" s="230">
        <f t="shared" si="1"/>
        <v>3744.4183798909439</v>
      </c>
      <c r="G43" s="231" t="s">
        <v>1659</v>
      </c>
      <c r="H43" s="232">
        <v>0</v>
      </c>
    </row>
    <row r="44" spans="2:8" x14ac:dyDescent="0.25">
      <c r="B44" s="225" t="s">
        <v>1672</v>
      </c>
      <c r="C44" s="42" t="s">
        <v>1653</v>
      </c>
      <c r="D44" s="43">
        <v>23</v>
      </c>
      <c r="E44" s="226">
        <v>75.832140006051006</v>
      </c>
      <c r="F44" s="226">
        <f t="shared" si="1"/>
        <v>1744.1392201391732</v>
      </c>
      <c r="G44" s="227" t="s">
        <v>1661</v>
      </c>
      <c r="H44" s="228">
        <v>2</v>
      </c>
    </row>
    <row r="45" spans="2:8" x14ac:dyDescent="0.25">
      <c r="B45" s="233" t="s">
        <v>1670</v>
      </c>
      <c r="C45" s="234" t="s">
        <v>356</v>
      </c>
      <c r="D45" s="235">
        <v>12</v>
      </c>
      <c r="E45" s="236">
        <v>508.42909319374786</v>
      </c>
      <c r="F45" s="236">
        <f t="shared" si="1"/>
        <v>6101.1491183249746</v>
      </c>
      <c r="G45" s="237" t="s">
        <v>1661</v>
      </c>
      <c r="H45" s="238">
        <v>3</v>
      </c>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legacyDrawingHF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85DA"/>
  </sheetPr>
  <dimension ref="A1:P45"/>
  <sheetViews>
    <sheetView zoomScaleNormal="100" workbookViewId="0">
      <selection activeCell="A2" sqref="A2"/>
    </sheetView>
  </sheetViews>
  <sheetFormatPr baseColWidth="10" defaultRowHeight="13.5" x14ac:dyDescent="0.25"/>
  <cols>
    <col min="1" max="1" width="2.7109375" style="3" customWidth="1"/>
    <col min="2" max="9" width="11.42578125" style="3"/>
    <col min="10" max="10" width="16.28515625" style="3" bestFit="1" customWidth="1"/>
    <col min="11" max="11" width="21" style="3" customWidth="1"/>
    <col min="12" max="12" width="23.85546875" style="3" bestFit="1" customWidth="1"/>
    <col min="13" max="13" width="7.42578125" style="3" customWidth="1"/>
    <col min="14" max="14" width="5.85546875" style="3" customWidth="1"/>
    <col min="15" max="15" width="9.140625" style="3" customWidth="1"/>
    <col min="16" max="16" width="12.5703125" style="3" bestFit="1" customWidth="1"/>
    <col min="17" max="16384" width="11.42578125" style="3"/>
  </cols>
  <sheetData>
    <row r="1" spans="1:16" x14ac:dyDescent="0.25">
      <c r="A1" s="91" t="s">
        <v>2291</v>
      </c>
    </row>
    <row r="3" spans="1:16" ht="12.95" customHeight="1" x14ac:dyDescent="0.25">
      <c r="B3" s="63" t="s">
        <v>2289</v>
      </c>
    </row>
    <row r="5" spans="1:16" ht="15" x14ac:dyDescent="0.25">
      <c r="B5" s="3" t="s">
        <v>1643</v>
      </c>
      <c r="C5" s="3" t="s">
        <v>1644</v>
      </c>
      <c r="D5" s="3" t="s">
        <v>1645</v>
      </c>
      <c r="E5" s="3" t="s">
        <v>1646</v>
      </c>
      <c r="F5" s="3" t="s">
        <v>1647</v>
      </c>
      <c r="G5" s="3" t="s">
        <v>1648</v>
      </c>
      <c r="H5" s="3" t="s">
        <v>2290</v>
      </c>
      <c r="K5" s="254" t="s">
        <v>2302</v>
      </c>
      <c r="L5" s="254" t="s">
        <v>2301</v>
      </c>
      <c r="M5"/>
      <c r="N5"/>
      <c r="O5"/>
      <c r="P5"/>
    </row>
    <row r="6" spans="1:16" ht="15" x14ac:dyDescent="0.25">
      <c r="B6" s="229" t="s">
        <v>1669</v>
      </c>
      <c r="C6" s="47" t="s">
        <v>1656</v>
      </c>
      <c r="D6" s="48">
        <v>64</v>
      </c>
      <c r="E6" s="230">
        <v>58.506537185795999</v>
      </c>
      <c r="F6" s="230">
        <f t="shared" ref="F6:F21" si="0">D6*E6</f>
        <v>3744.4183798909439</v>
      </c>
      <c r="G6" s="231" t="s">
        <v>1659</v>
      </c>
      <c r="H6" s="232">
        <v>0</v>
      </c>
      <c r="J6" s="246"/>
      <c r="K6" s="254" t="s">
        <v>2299</v>
      </c>
      <c r="L6" t="s">
        <v>355</v>
      </c>
      <c r="M6" t="s">
        <v>356</v>
      </c>
      <c r="N6" t="s">
        <v>1656</v>
      </c>
      <c r="O6" t="s">
        <v>1653</v>
      </c>
      <c r="P6" t="s">
        <v>2300</v>
      </c>
    </row>
    <row r="7" spans="1:16" ht="15" x14ac:dyDescent="0.25">
      <c r="B7" s="229" t="s">
        <v>1663</v>
      </c>
      <c r="C7" s="47" t="s">
        <v>1653</v>
      </c>
      <c r="D7" s="48">
        <v>28</v>
      </c>
      <c r="E7" s="230">
        <v>858.91696029735044</v>
      </c>
      <c r="F7" s="230">
        <f t="shared" si="0"/>
        <v>24049.674888325811</v>
      </c>
      <c r="G7" s="231" t="s">
        <v>1654</v>
      </c>
      <c r="H7" s="232">
        <v>5</v>
      </c>
      <c r="J7" s="247"/>
      <c r="K7" s="255" t="s">
        <v>1650</v>
      </c>
      <c r="L7" s="256"/>
      <c r="M7" s="256">
        <v>0</v>
      </c>
      <c r="N7" s="256"/>
      <c r="O7" s="256"/>
      <c r="P7" s="256">
        <v>0</v>
      </c>
    </row>
    <row r="8" spans="1:16" ht="15" x14ac:dyDescent="0.25">
      <c r="B8" s="225" t="s">
        <v>1650</v>
      </c>
      <c r="C8" s="42" t="s">
        <v>356</v>
      </c>
      <c r="D8" s="43">
        <v>101</v>
      </c>
      <c r="E8" s="226">
        <v>685.08452972448958</v>
      </c>
      <c r="F8" s="226">
        <f t="shared" si="0"/>
        <v>69193.537502173451</v>
      </c>
      <c r="G8" s="227" t="s">
        <v>1651</v>
      </c>
      <c r="H8" s="228">
        <v>0</v>
      </c>
      <c r="K8" s="255" t="s">
        <v>2217</v>
      </c>
      <c r="L8" s="256"/>
      <c r="M8" s="256"/>
      <c r="N8" s="256"/>
      <c r="O8" s="256">
        <v>1</v>
      </c>
      <c r="P8" s="256">
        <v>1</v>
      </c>
    </row>
    <row r="9" spans="1:16" ht="15" x14ac:dyDescent="0.25">
      <c r="B9" s="225" t="s">
        <v>1657</v>
      </c>
      <c r="C9" s="42" t="s">
        <v>355</v>
      </c>
      <c r="D9" s="43">
        <v>31</v>
      </c>
      <c r="E9" s="226">
        <v>40.333238638787542</v>
      </c>
      <c r="F9" s="226">
        <f t="shared" si="0"/>
        <v>1250.3303978024137</v>
      </c>
      <c r="G9" s="227" t="s">
        <v>1654</v>
      </c>
      <c r="H9" s="228">
        <v>6</v>
      </c>
      <c r="K9" s="255" t="s">
        <v>1657</v>
      </c>
      <c r="L9" s="256">
        <v>6</v>
      </c>
      <c r="M9" s="256"/>
      <c r="N9" s="256"/>
      <c r="O9" s="256"/>
      <c r="P9" s="256">
        <v>6</v>
      </c>
    </row>
    <row r="10" spans="1:16" ht="15" x14ac:dyDescent="0.25">
      <c r="B10" s="225" t="s">
        <v>1672</v>
      </c>
      <c r="C10" s="42" t="s">
        <v>1653</v>
      </c>
      <c r="D10" s="43">
        <v>23</v>
      </c>
      <c r="E10" s="226">
        <v>75.832140006051006</v>
      </c>
      <c r="F10" s="226">
        <f t="shared" si="0"/>
        <v>1744.1392201391732</v>
      </c>
      <c r="G10" s="227" t="s">
        <v>2296</v>
      </c>
      <c r="H10" s="228">
        <v>2</v>
      </c>
      <c r="K10" s="255" t="s">
        <v>1664</v>
      </c>
      <c r="L10" s="256">
        <v>1</v>
      </c>
      <c r="M10" s="256"/>
      <c r="N10" s="256"/>
      <c r="O10" s="256"/>
      <c r="P10" s="256">
        <v>1</v>
      </c>
    </row>
    <row r="11" spans="1:16" ht="15" x14ac:dyDescent="0.25">
      <c r="B11" s="225" t="s">
        <v>1662</v>
      </c>
      <c r="C11" s="42" t="s">
        <v>1656</v>
      </c>
      <c r="D11" s="43">
        <v>90</v>
      </c>
      <c r="E11" s="226">
        <v>918.94676988651963</v>
      </c>
      <c r="F11" s="226">
        <f t="shared" si="0"/>
        <v>82705.20928978677</v>
      </c>
      <c r="G11" s="227" t="s">
        <v>1661</v>
      </c>
      <c r="H11" s="228">
        <v>3</v>
      </c>
      <c r="K11" s="255" t="s">
        <v>1662</v>
      </c>
      <c r="L11" s="256"/>
      <c r="M11" s="256"/>
      <c r="N11" s="256">
        <v>3</v>
      </c>
      <c r="O11" s="256"/>
      <c r="P11" s="256">
        <v>3</v>
      </c>
    </row>
    <row r="12" spans="1:16" ht="15" x14ac:dyDescent="0.25">
      <c r="B12" s="229" t="s">
        <v>2217</v>
      </c>
      <c r="C12" s="47" t="s">
        <v>1653</v>
      </c>
      <c r="D12" s="48">
        <v>15</v>
      </c>
      <c r="E12" s="230">
        <v>95.535014098134994</v>
      </c>
      <c r="F12" s="230">
        <f t="shared" si="0"/>
        <v>1433.0252114720249</v>
      </c>
      <c r="G12" s="231" t="s">
        <v>1654</v>
      </c>
      <c r="H12" s="232">
        <v>1</v>
      </c>
      <c r="K12" s="255" t="s">
        <v>1658</v>
      </c>
      <c r="L12" s="256"/>
      <c r="M12" s="256"/>
      <c r="N12" s="256"/>
      <c r="O12" s="256">
        <v>2</v>
      </c>
      <c r="P12" s="256">
        <v>2</v>
      </c>
    </row>
    <row r="13" spans="1:16" ht="15" x14ac:dyDescent="0.25">
      <c r="B13" s="229" t="s">
        <v>1664</v>
      </c>
      <c r="C13" s="47" t="s">
        <v>355</v>
      </c>
      <c r="D13" s="48">
        <v>20</v>
      </c>
      <c r="E13" s="230">
        <v>246.5</v>
      </c>
      <c r="F13" s="230">
        <f t="shared" si="0"/>
        <v>4930</v>
      </c>
      <c r="G13" s="231" t="s">
        <v>2297</v>
      </c>
      <c r="H13" s="232">
        <v>1</v>
      </c>
      <c r="K13" s="255" t="s">
        <v>1655</v>
      </c>
      <c r="L13" s="256"/>
      <c r="M13" s="256"/>
      <c r="N13" s="256">
        <v>1</v>
      </c>
      <c r="O13" s="256"/>
      <c r="P13" s="256">
        <v>1</v>
      </c>
    </row>
    <row r="14" spans="1:16" ht="15" x14ac:dyDescent="0.25">
      <c r="B14" s="229" t="s">
        <v>1671</v>
      </c>
      <c r="C14" s="47" t="s">
        <v>356</v>
      </c>
      <c r="D14" s="48">
        <v>0</v>
      </c>
      <c r="E14" s="230">
        <v>444.53228917292074</v>
      </c>
      <c r="F14" s="230">
        <f t="shared" si="0"/>
        <v>0</v>
      </c>
      <c r="G14" s="231" t="s">
        <v>1651</v>
      </c>
      <c r="H14" s="232">
        <v>1</v>
      </c>
      <c r="K14" s="255" t="s">
        <v>1663</v>
      </c>
      <c r="L14" s="256"/>
      <c r="M14" s="256"/>
      <c r="N14" s="256"/>
      <c r="O14" s="256">
        <v>5</v>
      </c>
      <c r="P14" s="256">
        <v>5</v>
      </c>
    </row>
    <row r="15" spans="1:16" ht="15" x14ac:dyDescent="0.25">
      <c r="B15" s="229" t="s">
        <v>1670</v>
      </c>
      <c r="C15" s="47" t="s">
        <v>356</v>
      </c>
      <c r="D15" s="48">
        <v>12</v>
      </c>
      <c r="E15" s="230">
        <v>508.42909319374786</v>
      </c>
      <c r="F15" s="230">
        <f t="shared" si="0"/>
        <v>6101.1491183249746</v>
      </c>
      <c r="G15" s="231" t="s">
        <v>1661</v>
      </c>
      <c r="H15" s="232">
        <v>3</v>
      </c>
      <c r="K15" s="255" t="s">
        <v>1668</v>
      </c>
      <c r="L15" s="256">
        <v>2</v>
      </c>
      <c r="M15" s="256"/>
      <c r="N15" s="256"/>
      <c r="O15" s="256"/>
      <c r="P15" s="256">
        <v>2</v>
      </c>
    </row>
    <row r="16" spans="1:16" ht="15" x14ac:dyDescent="0.25">
      <c r="B16" s="229" t="s">
        <v>1658</v>
      </c>
      <c r="C16" s="47" t="s">
        <v>1653</v>
      </c>
      <c r="D16" s="48">
        <v>200</v>
      </c>
      <c r="E16" s="230">
        <v>412.65956623293988</v>
      </c>
      <c r="F16" s="230">
        <f t="shared" si="0"/>
        <v>82531.913246587981</v>
      </c>
      <c r="G16" s="231" t="s">
        <v>1659</v>
      </c>
      <c r="H16" s="232">
        <v>2</v>
      </c>
      <c r="K16" s="255" t="s">
        <v>1671</v>
      </c>
      <c r="L16" s="256"/>
      <c r="M16" s="256">
        <v>1</v>
      </c>
      <c r="N16" s="256"/>
      <c r="O16" s="256"/>
      <c r="P16" s="256">
        <v>1</v>
      </c>
    </row>
    <row r="17" spans="2:16" ht="15" x14ac:dyDescent="0.25">
      <c r="B17" s="225" t="s">
        <v>1666</v>
      </c>
      <c r="C17" s="42" t="s">
        <v>356</v>
      </c>
      <c r="D17" s="43">
        <v>9</v>
      </c>
      <c r="E17" s="226">
        <v>332.52460871838827</v>
      </c>
      <c r="F17" s="226">
        <f t="shared" si="0"/>
        <v>2992.7214784654943</v>
      </c>
      <c r="G17" s="227" t="s">
        <v>1667</v>
      </c>
      <c r="H17" s="228">
        <v>1</v>
      </c>
      <c r="K17" s="255" t="s">
        <v>1665</v>
      </c>
      <c r="L17" s="256"/>
      <c r="M17" s="256"/>
      <c r="N17" s="256">
        <v>0</v>
      </c>
      <c r="O17" s="256"/>
      <c r="P17" s="256">
        <v>0</v>
      </c>
    </row>
    <row r="18" spans="2:16" ht="15" x14ac:dyDescent="0.25">
      <c r="B18" s="225" t="s">
        <v>1665</v>
      </c>
      <c r="C18" s="42" t="s">
        <v>1656</v>
      </c>
      <c r="D18" s="43">
        <v>14</v>
      </c>
      <c r="E18" s="226">
        <v>710.13379041844917</v>
      </c>
      <c r="F18" s="226">
        <f t="shared" si="0"/>
        <v>9941.8730658582881</v>
      </c>
      <c r="G18" s="227" t="s">
        <v>1659</v>
      </c>
      <c r="H18" s="228">
        <v>0</v>
      </c>
      <c r="K18" s="255" t="s">
        <v>1660</v>
      </c>
      <c r="L18" s="256">
        <v>1</v>
      </c>
      <c r="M18" s="256"/>
      <c r="N18" s="256"/>
      <c r="O18" s="256"/>
      <c r="P18" s="256">
        <v>1</v>
      </c>
    </row>
    <row r="19" spans="2:16" ht="15" x14ac:dyDescent="0.25">
      <c r="B19" s="229" t="s">
        <v>1660</v>
      </c>
      <c r="C19" s="47" t="s">
        <v>355</v>
      </c>
      <c r="D19" s="48">
        <v>2</v>
      </c>
      <c r="E19" s="230">
        <v>19.147665484160999</v>
      </c>
      <c r="F19" s="230">
        <f t="shared" si="0"/>
        <v>38.295330968321998</v>
      </c>
      <c r="G19" s="231" t="s">
        <v>1661</v>
      </c>
      <c r="H19" s="232">
        <v>1</v>
      </c>
      <c r="K19" s="255" t="s">
        <v>1666</v>
      </c>
      <c r="L19" s="256"/>
      <c r="M19" s="256">
        <v>1</v>
      </c>
      <c r="N19" s="256"/>
      <c r="O19" s="256"/>
      <c r="P19" s="256">
        <v>1</v>
      </c>
    </row>
    <row r="20" spans="2:16" ht="15" x14ac:dyDescent="0.25">
      <c r="B20" s="225" t="s">
        <v>1655</v>
      </c>
      <c r="C20" s="42" t="s">
        <v>1656</v>
      </c>
      <c r="D20" s="43">
        <v>3</v>
      </c>
      <c r="E20" s="226">
        <v>722.60968396089356</v>
      </c>
      <c r="F20" s="226">
        <f t="shared" si="0"/>
        <v>2167.8290518826807</v>
      </c>
      <c r="G20" s="227" t="s">
        <v>1654</v>
      </c>
      <c r="H20" s="228">
        <v>1</v>
      </c>
      <c r="K20" s="255" t="s">
        <v>1669</v>
      </c>
      <c r="L20" s="256"/>
      <c r="M20" s="256"/>
      <c r="N20" s="256">
        <v>0</v>
      </c>
      <c r="O20" s="256"/>
      <c r="P20" s="256">
        <v>0</v>
      </c>
    </row>
    <row r="21" spans="2:16" ht="15" x14ac:dyDescent="0.25">
      <c r="B21" s="248" t="s">
        <v>1668</v>
      </c>
      <c r="C21" s="249" t="s">
        <v>355</v>
      </c>
      <c r="D21" s="250">
        <v>20</v>
      </c>
      <c r="E21" s="251">
        <v>901.83735540549128</v>
      </c>
      <c r="F21" s="251">
        <f t="shared" si="0"/>
        <v>18036.747108109827</v>
      </c>
      <c r="G21" s="252" t="s">
        <v>1667</v>
      </c>
      <c r="H21" s="253">
        <v>2</v>
      </c>
      <c r="K21" s="255" t="s">
        <v>1672</v>
      </c>
      <c r="L21" s="256"/>
      <c r="M21" s="256"/>
      <c r="N21" s="256"/>
      <c r="O21" s="256">
        <v>2</v>
      </c>
      <c r="P21" s="256">
        <v>2</v>
      </c>
    </row>
    <row r="22" spans="2:16" ht="15" x14ac:dyDescent="0.25">
      <c r="K22" s="255" t="s">
        <v>1670</v>
      </c>
      <c r="L22" s="256"/>
      <c r="M22" s="256">
        <v>3</v>
      </c>
      <c r="N22" s="256"/>
      <c r="O22" s="256"/>
      <c r="P22" s="256">
        <v>3</v>
      </c>
    </row>
    <row r="23" spans="2:16" ht="15" x14ac:dyDescent="0.25">
      <c r="K23" s="255" t="s">
        <v>2300</v>
      </c>
      <c r="L23" s="256">
        <v>10</v>
      </c>
      <c r="M23" s="256">
        <v>5</v>
      </c>
      <c r="N23" s="256">
        <v>4</v>
      </c>
      <c r="O23" s="256">
        <v>10</v>
      </c>
      <c r="P23" s="256">
        <v>29</v>
      </c>
    </row>
    <row r="29" spans="2:16" ht="15.75" thickBot="1" x14ac:dyDescent="0.3">
      <c r="B29" s="239" t="s">
        <v>1643</v>
      </c>
      <c r="C29" s="240" t="s">
        <v>1644</v>
      </c>
      <c r="D29" s="240" t="s">
        <v>1645</v>
      </c>
      <c r="E29" s="240" t="s">
        <v>1646</v>
      </c>
      <c r="F29" s="240" t="s">
        <v>1647</v>
      </c>
      <c r="G29" s="240" t="s">
        <v>1648</v>
      </c>
      <c r="H29" s="241" t="s">
        <v>2290</v>
      </c>
    </row>
    <row r="30" spans="2:16" ht="14.25" thickTop="1" x14ac:dyDescent="0.25">
      <c r="B30" s="225" t="s">
        <v>1650</v>
      </c>
      <c r="C30" s="42" t="s">
        <v>356</v>
      </c>
      <c r="D30" s="43">
        <v>101</v>
      </c>
      <c r="E30" s="226">
        <v>685.08452972448958</v>
      </c>
      <c r="F30" s="226">
        <f t="shared" ref="F30:F45" si="1">D30*E30</f>
        <v>69193.537502173451</v>
      </c>
      <c r="G30" s="227" t="s">
        <v>1651</v>
      </c>
      <c r="H30" s="228">
        <v>0</v>
      </c>
    </row>
    <row r="31" spans="2:16" x14ac:dyDescent="0.25">
      <c r="B31" s="229" t="s">
        <v>2217</v>
      </c>
      <c r="C31" s="47" t="s">
        <v>1653</v>
      </c>
      <c r="D31" s="48">
        <v>15</v>
      </c>
      <c r="E31" s="230">
        <v>95.535014098134994</v>
      </c>
      <c r="F31" s="230">
        <f t="shared" si="1"/>
        <v>1433.0252114720249</v>
      </c>
      <c r="G31" s="231" t="s">
        <v>1654</v>
      </c>
      <c r="H31" s="232">
        <v>1</v>
      </c>
    </row>
    <row r="32" spans="2:16" x14ac:dyDescent="0.25">
      <c r="B32" s="225" t="s">
        <v>1657</v>
      </c>
      <c r="C32" s="42" t="s">
        <v>355</v>
      </c>
      <c r="D32" s="43">
        <v>31</v>
      </c>
      <c r="E32" s="226">
        <v>40.333238638787542</v>
      </c>
      <c r="F32" s="226">
        <f t="shared" si="1"/>
        <v>1250.3303978024137</v>
      </c>
      <c r="G32" s="227" t="s">
        <v>1654</v>
      </c>
      <c r="H32" s="228">
        <v>6</v>
      </c>
    </row>
    <row r="33" spans="2:8" x14ac:dyDescent="0.25">
      <c r="B33" s="229" t="s">
        <v>1664</v>
      </c>
      <c r="C33" s="47" t="s">
        <v>355</v>
      </c>
      <c r="D33" s="48">
        <v>20</v>
      </c>
      <c r="E33" s="230">
        <v>246.5</v>
      </c>
      <c r="F33" s="230">
        <f t="shared" si="1"/>
        <v>4930</v>
      </c>
      <c r="G33" s="231" t="s">
        <v>1651</v>
      </c>
      <c r="H33" s="232">
        <v>1</v>
      </c>
    </row>
    <row r="34" spans="2:8" x14ac:dyDescent="0.25">
      <c r="B34" s="225" t="s">
        <v>1662</v>
      </c>
      <c r="C34" s="42" t="s">
        <v>1656</v>
      </c>
      <c r="D34" s="43">
        <v>90</v>
      </c>
      <c r="E34" s="226">
        <v>918.94676988651963</v>
      </c>
      <c r="F34" s="226">
        <f t="shared" si="1"/>
        <v>82705.20928978677</v>
      </c>
      <c r="G34" s="227" t="s">
        <v>1661</v>
      </c>
      <c r="H34" s="228">
        <v>3</v>
      </c>
    </row>
    <row r="35" spans="2:8" x14ac:dyDescent="0.25">
      <c r="B35" s="229" t="s">
        <v>1658</v>
      </c>
      <c r="C35" s="47" t="s">
        <v>1653</v>
      </c>
      <c r="D35" s="48">
        <v>200</v>
      </c>
      <c r="E35" s="230">
        <v>412.65956623293988</v>
      </c>
      <c r="F35" s="230">
        <f t="shared" si="1"/>
        <v>82531.913246587981</v>
      </c>
      <c r="G35" s="231" t="s">
        <v>1659</v>
      </c>
      <c r="H35" s="232">
        <v>2</v>
      </c>
    </row>
    <row r="36" spans="2:8" x14ac:dyDescent="0.25">
      <c r="B36" s="225" t="s">
        <v>1655</v>
      </c>
      <c r="C36" s="42" t="s">
        <v>1656</v>
      </c>
      <c r="D36" s="43">
        <v>3</v>
      </c>
      <c r="E36" s="226">
        <v>722.60968396089356</v>
      </c>
      <c r="F36" s="226">
        <f t="shared" si="1"/>
        <v>2167.8290518826807</v>
      </c>
      <c r="G36" s="227" t="s">
        <v>1654</v>
      </c>
      <c r="H36" s="228">
        <v>1</v>
      </c>
    </row>
    <row r="37" spans="2:8" x14ac:dyDescent="0.25">
      <c r="B37" s="229" t="s">
        <v>1663</v>
      </c>
      <c r="C37" s="47" t="s">
        <v>1653</v>
      </c>
      <c r="D37" s="48">
        <v>28</v>
      </c>
      <c r="E37" s="230">
        <v>858.91696029735044</v>
      </c>
      <c r="F37" s="230">
        <f t="shared" si="1"/>
        <v>24049.674888325811</v>
      </c>
      <c r="G37" s="231" t="s">
        <v>1654</v>
      </c>
      <c r="H37" s="232">
        <v>5</v>
      </c>
    </row>
    <row r="38" spans="2:8" x14ac:dyDescent="0.25">
      <c r="B38" s="225" t="s">
        <v>1668</v>
      </c>
      <c r="C38" s="42" t="s">
        <v>355</v>
      </c>
      <c r="D38" s="43">
        <v>20</v>
      </c>
      <c r="E38" s="226">
        <v>901.83735540549128</v>
      </c>
      <c r="F38" s="226">
        <f t="shared" si="1"/>
        <v>18036.747108109827</v>
      </c>
      <c r="G38" s="227" t="s">
        <v>1667</v>
      </c>
      <c r="H38" s="228">
        <v>2</v>
      </c>
    </row>
    <row r="39" spans="2:8" x14ac:dyDescent="0.25">
      <c r="B39" s="229" t="s">
        <v>1671</v>
      </c>
      <c r="C39" s="47" t="s">
        <v>356</v>
      </c>
      <c r="D39" s="48">
        <v>0</v>
      </c>
      <c r="E39" s="230">
        <v>444.53228917292074</v>
      </c>
      <c r="F39" s="230">
        <f t="shared" si="1"/>
        <v>0</v>
      </c>
      <c r="G39" s="231" t="s">
        <v>1651</v>
      </c>
      <c r="H39" s="232">
        <v>1</v>
      </c>
    </row>
    <row r="40" spans="2:8" x14ac:dyDescent="0.25">
      <c r="B40" s="225" t="s">
        <v>1665</v>
      </c>
      <c r="C40" s="42" t="s">
        <v>1656</v>
      </c>
      <c r="D40" s="43">
        <v>14</v>
      </c>
      <c r="E40" s="226">
        <v>710.13379041844917</v>
      </c>
      <c r="F40" s="226">
        <f t="shared" si="1"/>
        <v>9941.8730658582881</v>
      </c>
      <c r="G40" s="227" t="s">
        <v>1659</v>
      </c>
      <c r="H40" s="228">
        <v>0</v>
      </c>
    </row>
    <row r="41" spans="2:8" x14ac:dyDescent="0.25">
      <c r="B41" s="229" t="s">
        <v>1660</v>
      </c>
      <c r="C41" s="47" t="s">
        <v>355</v>
      </c>
      <c r="D41" s="48">
        <v>2</v>
      </c>
      <c r="E41" s="230">
        <v>19.147665484160999</v>
      </c>
      <c r="F41" s="230">
        <f t="shared" si="1"/>
        <v>38.295330968321998</v>
      </c>
      <c r="G41" s="231" t="s">
        <v>1661</v>
      </c>
      <c r="H41" s="232">
        <v>1</v>
      </c>
    </row>
    <row r="42" spans="2:8" x14ac:dyDescent="0.25">
      <c r="B42" s="225" t="s">
        <v>1666</v>
      </c>
      <c r="C42" s="42" t="s">
        <v>356</v>
      </c>
      <c r="D42" s="43">
        <v>9</v>
      </c>
      <c r="E42" s="226">
        <v>332.52460871838827</v>
      </c>
      <c r="F42" s="226">
        <f t="shared" si="1"/>
        <v>2992.7214784654943</v>
      </c>
      <c r="G42" s="227" t="s">
        <v>1667</v>
      </c>
      <c r="H42" s="228">
        <v>1</v>
      </c>
    </row>
    <row r="43" spans="2:8" x14ac:dyDescent="0.25">
      <c r="B43" s="229" t="s">
        <v>1669</v>
      </c>
      <c r="C43" s="47" t="s">
        <v>1656</v>
      </c>
      <c r="D43" s="48">
        <v>64</v>
      </c>
      <c r="E43" s="230">
        <v>58.506537185795999</v>
      </c>
      <c r="F43" s="230">
        <f t="shared" si="1"/>
        <v>3744.4183798909439</v>
      </c>
      <c r="G43" s="231" t="s">
        <v>1659</v>
      </c>
      <c r="H43" s="232">
        <v>0</v>
      </c>
    </row>
    <row r="44" spans="2:8" x14ac:dyDescent="0.25">
      <c r="B44" s="225" t="s">
        <v>1672</v>
      </c>
      <c r="C44" s="42" t="s">
        <v>1653</v>
      </c>
      <c r="D44" s="43">
        <v>23</v>
      </c>
      <c r="E44" s="226">
        <v>75.832140006051006</v>
      </c>
      <c r="F44" s="226">
        <f t="shared" si="1"/>
        <v>1744.1392201391732</v>
      </c>
      <c r="G44" s="227" t="s">
        <v>1661</v>
      </c>
      <c r="H44" s="228">
        <v>2</v>
      </c>
    </row>
    <row r="45" spans="2:8" x14ac:dyDescent="0.25">
      <c r="B45" s="233" t="s">
        <v>1670</v>
      </c>
      <c r="C45" s="234" t="s">
        <v>356</v>
      </c>
      <c r="D45" s="235">
        <v>12</v>
      </c>
      <c r="E45" s="236">
        <v>508.42909319374786</v>
      </c>
      <c r="F45" s="236">
        <f t="shared" si="1"/>
        <v>6101.1491183249746</v>
      </c>
      <c r="G45" s="237" t="s">
        <v>1661</v>
      </c>
      <c r="H45" s="238">
        <v>3</v>
      </c>
    </row>
  </sheetData>
  <pageMargins left="0.70866141732283472" right="0.70866141732283472" top="0.74803149606299213" bottom="0.74803149606299213" header="0.31496062992125984" footer="0.31496062992125984"/>
  <pageSetup paperSize="9" orientation="portrait" horizontalDpi="1200" verticalDpi="1200" r:id="rId2"/>
  <headerFooter>
    <oddFooter>&amp;C&amp;G</oddFooter>
  </headerFooter>
  <legacyDrawingHF r:id="rId3"/>
  <tableParts count="2">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85DA"/>
  </sheetPr>
  <dimension ref="A1:W24"/>
  <sheetViews>
    <sheetView workbookViewId="0">
      <selection activeCell="A2" sqref="A2"/>
    </sheetView>
  </sheetViews>
  <sheetFormatPr baseColWidth="10" defaultRowHeight="13.5" x14ac:dyDescent="0.25"/>
  <cols>
    <col min="1" max="1" width="3" style="3" customWidth="1"/>
    <col min="2" max="2" width="5.7109375" style="3" customWidth="1"/>
    <col min="3" max="3" width="10.28515625" style="3" customWidth="1"/>
    <col min="4" max="4" width="6.28515625" style="3" customWidth="1"/>
    <col min="5" max="5" width="14.28515625" style="3" customWidth="1"/>
    <col min="6" max="6" width="13.42578125" style="3" customWidth="1"/>
    <col min="7" max="7" width="11.28515625" style="3" customWidth="1"/>
    <col min="8" max="8" width="16" style="3" customWidth="1"/>
    <col min="9" max="16384" width="11.42578125" style="3"/>
  </cols>
  <sheetData>
    <row r="1" spans="1:23" x14ac:dyDescent="0.25">
      <c r="A1" s="6" t="s">
        <v>2223</v>
      </c>
    </row>
    <row r="2" spans="1:23" x14ac:dyDescent="0.25">
      <c r="B2" s="6" t="s">
        <v>2303</v>
      </c>
    </row>
    <row r="3" spans="1:23" ht="15" x14ac:dyDescent="0.25">
      <c r="B3" s="64" t="s">
        <v>2224</v>
      </c>
    </row>
    <row r="5" spans="1:23" ht="33.75" x14ac:dyDescent="0.25">
      <c r="C5" s="199" t="s">
        <v>2225</v>
      </c>
      <c r="D5" s="199" t="s">
        <v>1645</v>
      </c>
      <c r="E5" s="199" t="s">
        <v>2226</v>
      </c>
      <c r="F5" s="199" t="s">
        <v>2227</v>
      </c>
      <c r="G5" s="200" t="s">
        <v>2228</v>
      </c>
      <c r="H5" s="200" t="s">
        <v>2229</v>
      </c>
      <c r="I5" s="199" t="s">
        <v>2298</v>
      </c>
      <c r="W5" s="257" t="s">
        <v>2306</v>
      </c>
    </row>
    <row r="6" spans="1:23" ht="33.75" x14ac:dyDescent="0.25">
      <c r="B6" s="201">
        <f>SUM(Tableau5[[#This Row],[Qté]]*Tableau5[[#This Row],[Cout unitaire]]+D7*E7+D8*E8+D9*E9)/D10</f>
        <v>8</v>
      </c>
      <c r="C6" s="202">
        <v>1</v>
      </c>
      <c r="D6" s="202">
        <v>1</v>
      </c>
      <c r="E6" s="202">
        <v>2</v>
      </c>
      <c r="F6" s="202" t="s">
        <v>1651</v>
      </c>
      <c r="G6" s="203">
        <f>Tableau5[[#This Row],[Qté]]*Tableau5[[#This Row],[Cout unitaire]]</f>
        <v>2</v>
      </c>
      <c r="H6" s="204">
        <f>Tableau5[[#This Row],[Qté]]*$B$6</f>
        <v>8</v>
      </c>
      <c r="I6" s="259">
        <f>Tableau5[[#This Row],[Qté]]*$B$6</f>
        <v>8</v>
      </c>
      <c r="W6" s="258">
        <f>SUM(FonctionsExcel!G7:G31)</f>
        <v>0</v>
      </c>
    </row>
    <row r="7" spans="1:23" x14ac:dyDescent="0.25">
      <c r="C7" s="202">
        <v>2</v>
      </c>
      <c r="D7" s="202">
        <v>1</v>
      </c>
      <c r="E7" s="202">
        <v>8</v>
      </c>
      <c r="F7" s="202" t="s">
        <v>1659</v>
      </c>
      <c r="G7" s="203">
        <f>Tableau5[[#This Row],[Qté]]*Tableau5[[#This Row],[Cout unitaire]]</f>
        <v>8</v>
      </c>
      <c r="H7" s="204">
        <f>Tableau5[[#This Row],[Qté]]*$B$6</f>
        <v>8</v>
      </c>
      <c r="I7" s="202"/>
    </row>
    <row r="8" spans="1:23" x14ac:dyDescent="0.25">
      <c r="C8" s="202">
        <v>3</v>
      </c>
      <c r="D8" s="202">
        <v>0</v>
      </c>
      <c r="E8" s="202">
        <v>8</v>
      </c>
      <c r="F8" s="202" t="s">
        <v>1654</v>
      </c>
      <c r="G8" s="203">
        <f>Tableau5[[#This Row],[Qté]]*Tableau5[[#This Row],[Cout unitaire]]</f>
        <v>0</v>
      </c>
      <c r="H8" s="204">
        <f>Tableau5[[#This Row],[Qté]]*$B$6</f>
        <v>0</v>
      </c>
      <c r="I8" s="202"/>
    </row>
    <row r="9" spans="1:23" x14ac:dyDescent="0.25">
      <c r="C9" s="202">
        <v>4</v>
      </c>
      <c r="D9" s="202">
        <v>6</v>
      </c>
      <c r="E9" s="202">
        <v>9</v>
      </c>
      <c r="F9" s="202" t="s">
        <v>2232</v>
      </c>
      <c r="G9" s="203">
        <f>Tableau5[[#This Row],[Qté]]*Tableau5[[#This Row],[Cout unitaire]]</f>
        <v>54</v>
      </c>
      <c r="H9" s="204">
        <f>Tableau5[[#This Row],[Qté]]*$B$6</f>
        <v>48</v>
      </c>
      <c r="I9" s="202"/>
    </row>
    <row r="10" spans="1:23" x14ac:dyDescent="0.25">
      <c r="C10" s="6"/>
      <c r="D10" s="173">
        <f>SUM(D6:D9)</f>
        <v>8</v>
      </c>
      <c r="E10" s="6"/>
      <c r="F10" s="6"/>
      <c r="G10" s="173">
        <f>SUM(G6:G9)</f>
        <v>64</v>
      </c>
      <c r="H10" s="173">
        <f>SUM(H6:H9)</f>
        <v>64</v>
      </c>
    </row>
    <row r="13" spans="1:23" x14ac:dyDescent="0.25">
      <c r="C13" s="9" t="s">
        <v>2230</v>
      </c>
    </row>
    <row r="14" spans="1:23" x14ac:dyDescent="0.25">
      <c r="C14" s="9" t="s">
        <v>2304</v>
      </c>
    </row>
    <row r="15" spans="1:23" x14ac:dyDescent="0.25">
      <c r="C15" s="9" t="s">
        <v>2307</v>
      </c>
    </row>
    <row r="16" spans="1:23" x14ac:dyDescent="0.25">
      <c r="C16" s="9" t="s">
        <v>2308</v>
      </c>
    </row>
    <row r="17" spans="3:4" x14ac:dyDescent="0.25">
      <c r="C17" s="9" t="s">
        <v>2309</v>
      </c>
    </row>
    <row r="18" spans="3:4" x14ac:dyDescent="0.25">
      <c r="D18" s="9" t="s">
        <v>2231</v>
      </c>
    </row>
    <row r="20" spans="3:4" x14ac:dyDescent="0.25">
      <c r="C20" s="3" t="s">
        <v>2292</v>
      </c>
    </row>
    <row r="21" spans="3:4" x14ac:dyDescent="0.25">
      <c r="C21" s="9" t="s">
        <v>2294</v>
      </c>
    </row>
    <row r="22" spans="3:4" x14ac:dyDescent="0.25">
      <c r="C22" s="3" t="s">
        <v>2293</v>
      </c>
    </row>
    <row r="24" spans="3:4" x14ac:dyDescent="0.25">
      <c r="C24" s="3" t="s">
        <v>2295</v>
      </c>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legacyDrawingHF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6"/>
  <sheetViews>
    <sheetView topLeftCell="A3" zoomScaleNormal="100" workbookViewId="0">
      <selection activeCell="A2" sqref="A2"/>
    </sheetView>
  </sheetViews>
  <sheetFormatPr baseColWidth="10" defaultRowHeight="12.75" x14ac:dyDescent="0.25"/>
  <cols>
    <col min="1" max="1" width="3" style="19" customWidth="1"/>
    <col min="2" max="2" width="15.7109375" style="19" customWidth="1"/>
    <col min="3" max="3" width="13.140625" style="19" bestFit="1" customWidth="1"/>
    <col min="4" max="4" width="28.42578125" style="19" customWidth="1"/>
    <col min="5" max="5" width="17.28515625" style="19" bestFit="1" customWidth="1"/>
    <col min="6" max="6" width="11.28515625" style="19" bestFit="1" customWidth="1"/>
    <col min="7" max="7" width="16.5703125" style="19" bestFit="1" customWidth="1"/>
    <col min="8" max="8" width="20.140625" style="19" customWidth="1"/>
    <col min="9" max="9" width="17.7109375" style="19" customWidth="1"/>
    <col min="10" max="10" width="16" style="19" bestFit="1" customWidth="1"/>
    <col min="11" max="16384" width="11.42578125" style="19"/>
  </cols>
  <sheetData>
    <row r="1" spans="1:11" x14ac:dyDescent="0.25">
      <c r="A1" s="21" t="s">
        <v>2236</v>
      </c>
    </row>
    <row r="2" spans="1:11" ht="15" x14ac:dyDescent="0.25">
      <c r="B2" s="63" t="s">
        <v>1638</v>
      </c>
    </row>
    <row r="4" spans="1:11" x14ac:dyDescent="0.25">
      <c r="B4" s="129" t="s">
        <v>1578</v>
      </c>
      <c r="C4" s="129" t="s">
        <v>1579</v>
      </c>
      <c r="D4" s="129" t="s">
        <v>1580</v>
      </c>
      <c r="E4" s="130" t="s">
        <v>1581</v>
      </c>
      <c r="F4" s="130" t="s">
        <v>1582</v>
      </c>
      <c r="G4" s="130" t="s">
        <v>1583</v>
      </c>
      <c r="H4" s="130" t="s">
        <v>1584</v>
      </c>
      <c r="I4" s="130" t="s">
        <v>1585</v>
      </c>
      <c r="J4" s="130" t="s">
        <v>1586</v>
      </c>
    </row>
    <row r="5" spans="1:11" ht="15" customHeight="1" x14ac:dyDescent="0.25">
      <c r="A5" s="131"/>
      <c r="B5" s="131"/>
      <c r="C5" s="19" t="s">
        <v>2410</v>
      </c>
      <c r="D5" s="331" t="s">
        <v>2412</v>
      </c>
      <c r="E5" s="332">
        <v>22222222</v>
      </c>
      <c r="F5" s="146" t="s">
        <v>1587</v>
      </c>
      <c r="G5" s="115" t="s">
        <v>1588</v>
      </c>
      <c r="H5" s="19" t="s">
        <v>1589</v>
      </c>
      <c r="I5" s="115" t="s">
        <v>1590</v>
      </c>
      <c r="J5" s="139" t="s">
        <v>1591</v>
      </c>
      <c r="K5" s="19">
        <f>'[8]9'!$D$6</f>
        <v>1</v>
      </c>
    </row>
    <row r="6" spans="1:11" ht="21" customHeight="1" x14ac:dyDescent="0.25">
      <c r="A6" s="131"/>
      <c r="B6" s="131"/>
      <c r="C6" s="19" t="s">
        <v>1592</v>
      </c>
      <c r="D6" s="331" t="s">
        <v>2413</v>
      </c>
      <c r="E6" s="332">
        <v>33333333</v>
      </c>
      <c r="F6" s="146" t="s">
        <v>1593</v>
      </c>
      <c r="G6" s="115" t="s">
        <v>1588</v>
      </c>
      <c r="H6" s="19" t="s">
        <v>1589</v>
      </c>
      <c r="I6" s="115" t="s">
        <v>1594</v>
      </c>
      <c r="J6" s="139" t="s">
        <v>1595</v>
      </c>
    </row>
    <row r="7" spans="1:11" ht="15" customHeight="1" x14ac:dyDescent="0.25">
      <c r="A7" s="131"/>
      <c r="B7" s="131"/>
      <c r="C7" s="19" t="s">
        <v>2411</v>
      </c>
      <c r="D7" s="331" t="s">
        <v>2414</v>
      </c>
      <c r="E7" s="332"/>
      <c r="F7" s="146" t="s">
        <v>1596</v>
      </c>
      <c r="G7" s="115" t="s">
        <v>1588</v>
      </c>
      <c r="H7" s="19" t="s">
        <v>1597</v>
      </c>
      <c r="I7" s="115" t="s">
        <v>1590</v>
      </c>
      <c r="J7" s="147" t="s">
        <v>1591</v>
      </c>
    </row>
    <row r="8" spans="1:11" ht="15" customHeight="1" x14ac:dyDescent="0.25">
      <c r="A8" s="131"/>
      <c r="C8" s="19" t="s">
        <v>1598</v>
      </c>
      <c r="D8" s="331" t="s">
        <v>2415</v>
      </c>
      <c r="E8" s="332">
        <v>44444444</v>
      </c>
      <c r="F8" s="146" t="s">
        <v>1587</v>
      </c>
      <c r="G8" s="115" t="s">
        <v>1588</v>
      </c>
      <c r="H8" s="19" t="s">
        <v>1599</v>
      </c>
      <c r="I8" s="115" t="s">
        <v>1594</v>
      </c>
      <c r="J8" s="139" t="s">
        <v>1600</v>
      </c>
    </row>
    <row r="9" spans="1:11" ht="15" customHeight="1" x14ac:dyDescent="0.25">
      <c r="A9" s="131"/>
      <c r="C9" s="19" t="s">
        <v>1601</v>
      </c>
      <c r="D9" s="331" t="s">
        <v>2416</v>
      </c>
      <c r="E9" s="332"/>
      <c r="F9" s="146" t="s">
        <v>1596</v>
      </c>
      <c r="G9" s="115" t="s">
        <v>1588</v>
      </c>
      <c r="H9" s="19" t="s">
        <v>1597</v>
      </c>
      <c r="I9" s="115" t="s">
        <v>1594</v>
      </c>
      <c r="J9" s="147" t="s">
        <v>1591</v>
      </c>
    </row>
    <row r="10" spans="1:11" ht="15" customHeight="1" x14ac:dyDescent="0.25">
      <c r="A10" s="131"/>
      <c r="B10" s="131"/>
      <c r="C10" s="19" t="s">
        <v>1602</v>
      </c>
      <c r="D10" s="331" t="s">
        <v>2417</v>
      </c>
      <c r="E10" s="332">
        <v>55555555</v>
      </c>
      <c r="F10" s="146" t="s">
        <v>1603</v>
      </c>
      <c r="G10" s="115" t="s">
        <v>1588</v>
      </c>
      <c r="H10" s="19" t="s">
        <v>1604</v>
      </c>
      <c r="I10" s="115" t="s">
        <v>1594</v>
      </c>
      <c r="J10" s="139" t="s">
        <v>1600</v>
      </c>
    </row>
    <row r="11" spans="1:11" ht="15" customHeight="1" x14ac:dyDescent="0.25">
      <c r="A11" s="131"/>
      <c r="B11" s="131"/>
      <c r="D11" s="132"/>
      <c r="E11" s="132"/>
      <c r="I11" s="115"/>
    </row>
    <row r="12" spans="1:11" ht="15" customHeight="1" x14ac:dyDescent="0.25">
      <c r="A12" s="131"/>
      <c r="B12" s="131"/>
      <c r="D12" s="132"/>
      <c r="E12" s="132"/>
      <c r="I12" s="115"/>
    </row>
    <row r="13" spans="1:11" ht="15" customHeight="1" x14ac:dyDescent="0.25">
      <c r="A13" s="131"/>
      <c r="D13" s="132"/>
      <c r="E13" s="132"/>
      <c r="I13" s="115"/>
    </row>
    <row r="14" spans="1:11" x14ac:dyDescent="0.25">
      <c r="B14" s="131"/>
      <c r="D14" s="132"/>
      <c r="E14" s="132"/>
      <c r="I14" s="115"/>
    </row>
    <row r="15" spans="1:11" x14ac:dyDescent="0.2">
      <c r="F15" s="133"/>
    </row>
    <row r="17" spans="2:9" x14ac:dyDescent="0.25">
      <c r="B17" s="4" t="s">
        <v>1639</v>
      </c>
    </row>
    <row r="18" spans="2:9" x14ac:dyDescent="0.25">
      <c r="B18" s="134" t="s">
        <v>1582</v>
      </c>
      <c r="C18" s="134" t="s">
        <v>1583</v>
      </c>
      <c r="D18" s="134" t="s">
        <v>1585</v>
      </c>
      <c r="E18" s="134" t="s">
        <v>1586</v>
      </c>
      <c r="F18" s="134" t="s">
        <v>1605</v>
      </c>
      <c r="I18" s="135"/>
    </row>
    <row r="19" spans="2:9" x14ac:dyDescent="0.25">
      <c r="B19" s="136" t="s">
        <v>1606</v>
      </c>
      <c r="C19" s="136" t="s">
        <v>1588</v>
      </c>
      <c r="D19" s="136" t="s">
        <v>1590</v>
      </c>
      <c r="E19" s="136" t="s">
        <v>1591</v>
      </c>
      <c r="F19" s="136" t="s">
        <v>1589</v>
      </c>
    </row>
    <row r="20" spans="2:9" x14ac:dyDescent="0.25">
      <c r="B20" s="136" t="s">
        <v>1593</v>
      </c>
      <c r="C20" s="136" t="s">
        <v>1607</v>
      </c>
      <c r="D20" s="136" t="s">
        <v>1594</v>
      </c>
      <c r="E20" s="137" t="s">
        <v>1595</v>
      </c>
      <c r="F20" s="137" t="s">
        <v>1608</v>
      </c>
    </row>
    <row r="21" spans="2:9" x14ac:dyDescent="0.25">
      <c r="B21" s="136" t="s">
        <v>1587</v>
      </c>
      <c r="C21" s="136" t="s">
        <v>665</v>
      </c>
      <c r="D21" s="136"/>
      <c r="E21" s="136" t="s">
        <v>1600</v>
      </c>
      <c r="F21" s="136" t="s">
        <v>1609</v>
      </c>
    </row>
    <row r="22" spans="2:9" x14ac:dyDescent="0.25">
      <c r="B22" s="136" t="s">
        <v>1610</v>
      </c>
      <c r="C22" s="136" t="s">
        <v>1611</v>
      </c>
      <c r="D22" s="136"/>
      <c r="E22" s="136" t="s">
        <v>1612</v>
      </c>
      <c r="F22" s="136" t="s">
        <v>1597</v>
      </c>
    </row>
    <row r="23" spans="2:9" x14ac:dyDescent="0.25">
      <c r="B23" s="136" t="s">
        <v>1596</v>
      </c>
      <c r="C23" s="136" t="s">
        <v>1613</v>
      </c>
      <c r="D23" s="136"/>
      <c r="E23" s="138" t="s">
        <v>1614</v>
      </c>
    </row>
    <row r="24" spans="2:9" x14ac:dyDescent="0.25">
      <c r="B24" s="136" t="s">
        <v>1603</v>
      </c>
      <c r="C24" s="136" t="s">
        <v>1615</v>
      </c>
      <c r="D24" s="136"/>
      <c r="E24" s="136"/>
    </row>
    <row r="25" spans="2:9" x14ac:dyDescent="0.25">
      <c r="B25" s="138" t="s">
        <v>2305</v>
      </c>
      <c r="C25" s="136" t="s">
        <v>1616</v>
      </c>
      <c r="D25" s="137"/>
      <c r="E25" s="137"/>
    </row>
    <row r="26" spans="2:9" x14ac:dyDescent="0.25">
      <c r="C26" s="139" t="s">
        <v>1617</v>
      </c>
    </row>
  </sheetData>
  <sheetProtection selectLockedCells="1"/>
  <dataValidations count="6">
    <dataValidation type="list" allowBlank="1" showInputMessage="1" showErrorMessage="1" sqref="H10">
      <formula1>ANEXP</formula1>
    </dataValidation>
    <dataValidation type="list" allowBlank="1" showInputMessage="1" showErrorMessage="1" sqref="H5:H9">
      <formula1>AnExper</formula1>
    </dataValidation>
    <dataValidation type="list" allowBlank="1" showInputMessage="1" showErrorMessage="1" sqref="J5:J13">
      <formula1>NivEx</formula1>
    </dataValidation>
    <dataValidation type="list" allowBlank="1" showInputMessage="1" showErrorMessage="1" sqref="I5:I13">
      <formula1>Genre</formula1>
    </dataValidation>
    <dataValidation type="list" allowBlank="1" showInputMessage="1" showErrorMessage="1" sqref="G5:G13">
      <formula1>Spec</formula1>
    </dataValidation>
    <dataValidation type="list" allowBlank="1" showInputMessage="1" showErrorMessage="1" error="prière de choisir diplome" prompt="choisir parmi la liste" sqref="F5:F13">
      <formula1>Diplome</formula1>
    </dataValidation>
  </dataValidations>
  <hyperlinks>
    <hyperlink ref="D5" r:id="rId1"/>
    <hyperlink ref="D6" r:id="rId2"/>
    <hyperlink ref="D7" r:id="rId3"/>
    <hyperlink ref="D8" r:id="rId4"/>
    <hyperlink ref="D9" r:id="rId5"/>
    <hyperlink ref="D10" r:id="rId6"/>
  </hyperlinks>
  <pageMargins left="0.70866141732283472" right="0.70866141732283472" top="0.74803149606299213" bottom="0.74803149606299213" header="0.31496062992125984" footer="0.31496062992125984"/>
  <pageSetup paperSize="9" orientation="portrait" horizontalDpi="1200" verticalDpi="1200" r:id="rId7"/>
  <headerFooter>
    <oddFooter>&amp;C&amp;G</oddFooter>
  </headerFooter>
  <drawing r:id="rId8"/>
  <legacyDrawingHF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936"/>
  <sheetViews>
    <sheetView zoomScaleNormal="100" workbookViewId="0">
      <selection activeCell="A2" sqref="A2"/>
    </sheetView>
  </sheetViews>
  <sheetFormatPr baseColWidth="10" defaultRowHeight="13.5" x14ac:dyDescent="0.25"/>
  <cols>
    <col min="1" max="1" width="3.42578125" style="92" customWidth="1"/>
    <col min="2" max="5" width="11.42578125" style="92"/>
    <col min="6" max="6" width="11.42578125" style="148"/>
    <col min="7" max="7" width="11.42578125" style="92"/>
    <col min="8" max="8" width="13.140625" style="149" customWidth="1"/>
    <col min="9" max="16384" width="11.42578125" style="92"/>
  </cols>
  <sheetData>
    <row r="1" spans="1:8" x14ac:dyDescent="0.25">
      <c r="A1" s="91" t="str">
        <f>B2</f>
        <v>Entêtes à répéter (plage ou tableau)</v>
      </c>
    </row>
    <row r="2" spans="1:8" ht="15" x14ac:dyDescent="0.3">
      <c r="B2" s="95" t="s">
        <v>2285</v>
      </c>
    </row>
    <row r="3" spans="1:8" ht="15" x14ac:dyDescent="0.3">
      <c r="B3" s="95" t="s">
        <v>2284</v>
      </c>
    </row>
    <row r="5" spans="1:8" ht="15.75" thickBot="1" x14ac:dyDescent="0.35">
      <c r="B5" s="150" t="s">
        <v>1643</v>
      </c>
      <c r="C5" s="151" t="s">
        <v>1644</v>
      </c>
      <c r="D5" s="151" t="s">
        <v>1645</v>
      </c>
      <c r="E5" s="151" t="s">
        <v>1646</v>
      </c>
      <c r="F5" s="152" t="s">
        <v>1647</v>
      </c>
      <c r="G5" s="151" t="s">
        <v>1648</v>
      </c>
      <c r="H5" s="153" t="s">
        <v>1649</v>
      </c>
    </row>
    <row r="6" spans="1:8" ht="14.25" thickTop="1" x14ac:dyDescent="0.25">
      <c r="B6" s="154" t="s">
        <v>1650</v>
      </c>
      <c r="C6" s="155" t="s">
        <v>356</v>
      </c>
      <c r="D6" s="156">
        <v>101</v>
      </c>
      <c r="E6" s="157">
        <v>685.08452972448958</v>
      </c>
      <c r="F6" s="158">
        <v>69193.537502173451</v>
      </c>
      <c r="G6" s="159" t="s">
        <v>1651</v>
      </c>
      <c r="H6" s="156">
        <v>4</v>
      </c>
    </row>
    <row r="7" spans="1:8" x14ac:dyDescent="0.25">
      <c r="B7" s="160" t="s">
        <v>1652</v>
      </c>
      <c r="C7" s="161" t="s">
        <v>1653</v>
      </c>
      <c r="D7" s="162">
        <v>0</v>
      </c>
      <c r="E7" s="163">
        <v>95.535014098134994</v>
      </c>
      <c r="F7" s="164">
        <v>1433.0252114720249</v>
      </c>
      <c r="G7" s="165" t="s">
        <v>1654</v>
      </c>
      <c r="H7" s="162">
        <v>14</v>
      </c>
    </row>
    <row r="8" spans="1:8" x14ac:dyDescent="0.25">
      <c r="B8" s="166" t="s">
        <v>1655</v>
      </c>
      <c r="C8" s="167" t="s">
        <v>1656</v>
      </c>
      <c r="D8" s="168">
        <v>3</v>
      </c>
      <c r="E8" s="169">
        <v>722.60968396089356</v>
      </c>
      <c r="F8" s="170">
        <v>2167.8290518826807</v>
      </c>
      <c r="G8" s="171" t="s">
        <v>1654</v>
      </c>
      <c r="H8" s="168">
        <v>28</v>
      </c>
    </row>
    <row r="9" spans="1:8" x14ac:dyDescent="0.25">
      <c r="B9" s="160" t="s">
        <v>1657</v>
      </c>
      <c r="C9" s="161" t="s">
        <v>355</v>
      </c>
      <c r="D9" s="162">
        <v>31</v>
      </c>
      <c r="E9" s="163">
        <v>40.333238638787542</v>
      </c>
      <c r="F9" s="164">
        <v>1250.3303978024137</v>
      </c>
      <c r="G9" s="165" t="s">
        <v>1654</v>
      </c>
      <c r="H9" s="162">
        <v>60</v>
      </c>
    </row>
    <row r="10" spans="1:8" x14ac:dyDescent="0.25">
      <c r="B10" s="166" t="s">
        <v>1658</v>
      </c>
      <c r="C10" s="167" t="s">
        <v>1653</v>
      </c>
      <c r="D10" s="171">
        <v>174</v>
      </c>
      <c r="E10" s="169">
        <v>412.65956623293988</v>
      </c>
      <c r="F10" s="170">
        <v>71802.764524531536</v>
      </c>
      <c r="G10" s="171" t="s">
        <v>1659</v>
      </c>
      <c r="H10" s="168">
        <v>66</v>
      </c>
    </row>
    <row r="11" spans="1:8" x14ac:dyDescent="0.25">
      <c r="B11" s="160" t="s">
        <v>1658</v>
      </c>
      <c r="C11" s="161" t="s">
        <v>1653</v>
      </c>
      <c r="D11" s="162">
        <v>200</v>
      </c>
      <c r="E11" s="163">
        <v>412.65956623293988</v>
      </c>
      <c r="F11" s="164">
        <v>82531.913246587981</v>
      </c>
      <c r="G11" s="165" t="s">
        <v>1659</v>
      </c>
      <c r="H11" s="162">
        <v>76</v>
      </c>
    </row>
    <row r="12" spans="1:8" x14ac:dyDescent="0.25">
      <c r="B12" s="166" t="s">
        <v>1660</v>
      </c>
      <c r="C12" s="167" t="s">
        <v>355</v>
      </c>
      <c r="D12" s="168">
        <v>2</v>
      </c>
      <c r="E12" s="169">
        <v>19.147665484160999</v>
      </c>
      <c r="F12" s="170">
        <v>38.295330968321998</v>
      </c>
      <c r="G12" s="171" t="s">
        <v>1661</v>
      </c>
      <c r="H12" s="168">
        <v>108</v>
      </c>
    </row>
    <row r="13" spans="1:8" x14ac:dyDescent="0.25">
      <c r="B13" s="160" t="s">
        <v>1662</v>
      </c>
      <c r="C13" s="161" t="s">
        <v>1656</v>
      </c>
      <c r="D13" s="162">
        <v>90</v>
      </c>
      <c r="E13" s="163">
        <v>918.94676988651963</v>
      </c>
      <c r="F13" s="164">
        <v>82705.20928978677</v>
      </c>
      <c r="G13" s="165" t="s">
        <v>1661</v>
      </c>
      <c r="H13" s="162">
        <v>110</v>
      </c>
    </row>
    <row r="14" spans="1:8" x14ac:dyDescent="0.25">
      <c r="B14" s="166" t="s">
        <v>1663</v>
      </c>
      <c r="C14" s="167" t="s">
        <v>1653</v>
      </c>
      <c r="D14" s="168">
        <v>21</v>
      </c>
      <c r="E14" s="169">
        <v>858.91696029735044</v>
      </c>
      <c r="F14" s="170">
        <v>18037.256166244359</v>
      </c>
      <c r="G14" s="171" t="s">
        <v>1654</v>
      </c>
      <c r="H14" s="168">
        <v>112</v>
      </c>
    </row>
    <row r="15" spans="1:8" x14ac:dyDescent="0.25">
      <c r="B15" s="160" t="s">
        <v>1655</v>
      </c>
      <c r="C15" s="161" t="s">
        <v>1656</v>
      </c>
      <c r="D15" s="221" t="s">
        <v>2282</v>
      </c>
      <c r="E15" s="163">
        <v>722.60968396089356</v>
      </c>
      <c r="F15" s="164">
        <v>1445.2193679217871</v>
      </c>
      <c r="G15" s="165" t="s">
        <v>1654</v>
      </c>
      <c r="H15" s="162">
        <v>115</v>
      </c>
    </row>
    <row r="16" spans="1:8" x14ac:dyDescent="0.25">
      <c r="B16" s="166" t="s">
        <v>1664</v>
      </c>
      <c r="C16" s="167" t="s">
        <v>355</v>
      </c>
      <c r="D16" s="168">
        <v>20</v>
      </c>
      <c r="E16" s="169">
        <v>246.5</v>
      </c>
      <c r="F16" s="170">
        <v>4930</v>
      </c>
      <c r="G16" s="171" t="s">
        <v>1651</v>
      </c>
      <c r="H16" s="168">
        <v>120</v>
      </c>
    </row>
    <row r="17" spans="2:8" x14ac:dyDescent="0.25">
      <c r="B17" s="160" t="s">
        <v>1665</v>
      </c>
      <c r="C17" s="161" t="s">
        <v>1656</v>
      </c>
      <c r="D17" s="162">
        <v>14</v>
      </c>
      <c r="E17" s="163">
        <v>710.13379041844917</v>
      </c>
      <c r="F17" s="164">
        <v>9941.8730658582881</v>
      </c>
      <c r="G17" s="165" t="s">
        <v>1659</v>
      </c>
      <c r="H17" s="162">
        <v>129</v>
      </c>
    </row>
    <row r="18" spans="2:8" x14ac:dyDescent="0.25">
      <c r="B18" s="166" t="s">
        <v>1652</v>
      </c>
      <c r="C18" s="167" t="s">
        <v>1653</v>
      </c>
      <c r="D18" s="168">
        <v>15</v>
      </c>
      <c r="E18" s="169">
        <v>95.535014098134994</v>
      </c>
      <c r="F18" s="170">
        <v>1433.0252114720249</v>
      </c>
      <c r="G18" s="171" t="s">
        <v>1654</v>
      </c>
      <c r="H18" s="168">
        <v>132</v>
      </c>
    </row>
    <row r="19" spans="2:8" x14ac:dyDescent="0.25">
      <c r="B19" s="160" t="s">
        <v>1666</v>
      </c>
      <c r="C19" s="161" t="s">
        <v>356</v>
      </c>
      <c r="D19" s="162">
        <v>9</v>
      </c>
      <c r="E19" s="163">
        <v>332.52460871838827</v>
      </c>
      <c r="F19" s="164">
        <v>2992.7214784654943</v>
      </c>
      <c r="G19" s="165" t="s">
        <v>1667</v>
      </c>
      <c r="H19" s="162">
        <v>154</v>
      </c>
    </row>
    <row r="20" spans="2:8" x14ac:dyDescent="0.25">
      <c r="B20" s="166" t="s">
        <v>1663</v>
      </c>
      <c r="C20" s="167" t="s">
        <v>1653</v>
      </c>
      <c r="D20" s="168">
        <v>28</v>
      </c>
      <c r="E20" s="169">
        <v>858.91696029735044</v>
      </c>
      <c r="F20" s="170">
        <v>24049.674888325811</v>
      </c>
      <c r="G20" s="171" t="s">
        <v>1654</v>
      </c>
      <c r="H20" s="168">
        <v>160</v>
      </c>
    </row>
    <row r="21" spans="2:8" x14ac:dyDescent="0.25">
      <c r="B21" s="160" t="s">
        <v>1663</v>
      </c>
      <c r="C21" s="161" t="s">
        <v>1653</v>
      </c>
      <c r="D21" s="162">
        <v>28</v>
      </c>
      <c r="E21" s="163">
        <v>858.91696029735044</v>
      </c>
      <c r="F21" s="164">
        <v>24049.674888325811</v>
      </c>
      <c r="G21" s="165" t="s">
        <v>1654</v>
      </c>
      <c r="H21" s="162">
        <v>168</v>
      </c>
    </row>
    <row r="22" spans="2:8" x14ac:dyDescent="0.25">
      <c r="B22" s="166" t="s">
        <v>1668</v>
      </c>
      <c r="C22" s="167" t="s">
        <v>355</v>
      </c>
      <c r="D22" s="168">
        <v>20</v>
      </c>
      <c r="E22" s="169">
        <v>901.83735540549128</v>
      </c>
      <c r="F22" s="170">
        <v>18036.747108109827</v>
      </c>
      <c r="G22" s="171" t="s">
        <v>1667</v>
      </c>
      <c r="H22" s="168">
        <v>171</v>
      </c>
    </row>
    <row r="23" spans="2:8" x14ac:dyDescent="0.25">
      <c r="B23" s="160" t="s">
        <v>1658</v>
      </c>
      <c r="C23" s="161" t="s">
        <v>1653</v>
      </c>
      <c r="D23" s="162">
        <v>200</v>
      </c>
      <c r="E23" s="163">
        <v>412.65956623293988</v>
      </c>
      <c r="F23" s="164">
        <v>82531.913246587981</v>
      </c>
      <c r="G23" s="165" t="s">
        <v>1659</v>
      </c>
      <c r="H23" s="162">
        <v>174</v>
      </c>
    </row>
    <row r="24" spans="2:8" x14ac:dyDescent="0.25">
      <c r="B24" s="166" t="s">
        <v>1668</v>
      </c>
      <c r="C24" s="167" t="s">
        <v>355</v>
      </c>
      <c r="D24" s="168">
        <v>12</v>
      </c>
      <c r="E24" s="169">
        <v>901.83735540549128</v>
      </c>
      <c r="F24" s="170">
        <v>10822.048264865894</v>
      </c>
      <c r="G24" s="171" t="s">
        <v>1667</v>
      </c>
      <c r="H24" s="168">
        <v>178</v>
      </c>
    </row>
    <row r="25" spans="2:8" x14ac:dyDescent="0.25">
      <c r="B25" s="160" t="s">
        <v>1669</v>
      </c>
      <c r="C25" s="161" t="s">
        <v>1656</v>
      </c>
      <c r="D25" s="162">
        <v>64</v>
      </c>
      <c r="E25" s="163">
        <v>58.506537185795999</v>
      </c>
      <c r="F25" s="164">
        <v>3744.4183798909439</v>
      </c>
      <c r="G25" s="165" t="s">
        <v>1659</v>
      </c>
      <c r="H25" s="162">
        <v>182</v>
      </c>
    </row>
    <row r="26" spans="2:8" x14ac:dyDescent="0.25">
      <c r="B26" s="166" t="s">
        <v>1669</v>
      </c>
      <c r="C26" s="167" t="s">
        <v>1656</v>
      </c>
      <c r="D26" s="168">
        <v>64</v>
      </c>
      <c r="E26" s="169">
        <v>58.506537185795999</v>
      </c>
      <c r="F26" s="170">
        <v>3744.4183798909439</v>
      </c>
      <c r="G26" s="171" t="s">
        <v>1659</v>
      </c>
      <c r="H26" s="168">
        <v>184</v>
      </c>
    </row>
    <row r="27" spans="2:8" x14ac:dyDescent="0.25">
      <c r="B27" s="160" t="s">
        <v>1650</v>
      </c>
      <c r="C27" s="161" t="s">
        <v>356</v>
      </c>
      <c r="D27" s="165">
        <v>46</v>
      </c>
      <c r="E27" s="163">
        <v>685.08452972448958</v>
      </c>
      <c r="F27" s="164">
        <v>31513.888367326523</v>
      </c>
      <c r="G27" s="165" t="s">
        <v>1651</v>
      </c>
      <c r="H27" s="162">
        <v>204</v>
      </c>
    </row>
    <row r="28" spans="2:8" x14ac:dyDescent="0.25">
      <c r="B28" s="166" t="s">
        <v>1658</v>
      </c>
      <c r="C28" s="167" t="s">
        <v>1653</v>
      </c>
      <c r="D28" s="168">
        <v>200</v>
      </c>
      <c r="E28" s="169">
        <v>412.65956623293988</v>
      </c>
      <c r="F28" s="170">
        <v>82531.913246587981</v>
      </c>
      <c r="G28" s="171" t="s">
        <v>1659</v>
      </c>
      <c r="H28" s="168">
        <v>204</v>
      </c>
    </row>
    <row r="29" spans="2:8" x14ac:dyDescent="0.25">
      <c r="B29" s="160" t="s">
        <v>1657</v>
      </c>
      <c r="C29" s="161" t="s">
        <v>355</v>
      </c>
      <c r="D29" s="162">
        <v>2</v>
      </c>
      <c r="E29" s="163">
        <v>40.333238638787542</v>
      </c>
      <c r="F29" s="164">
        <v>80.666477277575083</v>
      </c>
      <c r="G29" s="165" t="s">
        <v>1654</v>
      </c>
      <c r="H29" s="162">
        <v>230</v>
      </c>
    </row>
    <row r="30" spans="2:8" x14ac:dyDescent="0.25">
      <c r="B30" s="166" t="s">
        <v>1665</v>
      </c>
      <c r="C30" s="167" t="s">
        <v>1656</v>
      </c>
      <c r="D30" s="168">
        <v>14</v>
      </c>
      <c r="E30" s="169">
        <v>710.13379041844917</v>
      </c>
      <c r="F30" s="170">
        <v>9941.8730658582881</v>
      </c>
      <c r="G30" s="171" t="s">
        <v>1659</v>
      </c>
      <c r="H30" s="168">
        <v>231</v>
      </c>
    </row>
    <row r="31" spans="2:8" x14ac:dyDescent="0.25">
      <c r="B31" s="160" t="s">
        <v>1670</v>
      </c>
      <c r="C31" s="161" t="s">
        <v>356</v>
      </c>
      <c r="D31" s="162">
        <v>12</v>
      </c>
      <c r="E31" s="163">
        <v>508.42909319374786</v>
      </c>
      <c r="F31" s="164">
        <v>6101.1491183249746</v>
      </c>
      <c r="G31" s="165" t="s">
        <v>1661</v>
      </c>
      <c r="H31" s="162">
        <v>240</v>
      </c>
    </row>
    <row r="32" spans="2:8" x14ac:dyDescent="0.25">
      <c r="B32" s="166" t="s">
        <v>1666</v>
      </c>
      <c r="C32" s="167" t="s">
        <v>356</v>
      </c>
      <c r="D32" s="168">
        <v>4</v>
      </c>
      <c r="E32" s="169">
        <v>332.52460871838827</v>
      </c>
      <c r="F32" s="170">
        <v>1330.0984348735531</v>
      </c>
      <c r="G32" s="171" t="s">
        <v>1667</v>
      </c>
      <c r="H32" s="168">
        <v>244</v>
      </c>
    </row>
    <row r="33" spans="2:8" x14ac:dyDescent="0.25">
      <c r="B33" s="160" t="s">
        <v>1671</v>
      </c>
      <c r="C33" s="161" t="s">
        <v>356</v>
      </c>
      <c r="D33" s="162">
        <v>1</v>
      </c>
      <c r="E33" s="163">
        <v>444.53228917292074</v>
      </c>
      <c r="F33" s="164">
        <v>444.53228917292074</v>
      </c>
      <c r="G33" s="165" t="s">
        <v>1651</v>
      </c>
      <c r="H33" s="162">
        <v>244</v>
      </c>
    </row>
    <row r="34" spans="2:8" x14ac:dyDescent="0.25">
      <c r="B34" s="166" t="s">
        <v>1672</v>
      </c>
      <c r="C34" s="167" t="s">
        <v>1653</v>
      </c>
      <c r="D34" s="168">
        <v>5</v>
      </c>
      <c r="E34" s="169">
        <v>75.832140006051006</v>
      </c>
      <c r="F34" s="170">
        <v>379.16070003025504</v>
      </c>
      <c r="G34" s="171" t="s">
        <v>1661</v>
      </c>
      <c r="H34" s="168">
        <v>252</v>
      </c>
    </row>
    <row r="35" spans="2:8" x14ac:dyDescent="0.25">
      <c r="B35" s="160" t="s">
        <v>1657</v>
      </c>
      <c r="C35" s="161" t="s">
        <v>355</v>
      </c>
      <c r="D35" s="162">
        <v>2</v>
      </c>
      <c r="E35" s="163">
        <v>40.333238638787542</v>
      </c>
      <c r="F35" s="164">
        <v>80.666477277575083</v>
      </c>
      <c r="G35" s="165" t="s">
        <v>1654</v>
      </c>
      <c r="H35" s="162">
        <v>255</v>
      </c>
    </row>
    <row r="36" spans="2:8" x14ac:dyDescent="0.25">
      <c r="B36" s="166" t="s">
        <v>1670</v>
      </c>
      <c r="C36" s="167" t="s">
        <v>356</v>
      </c>
      <c r="D36" s="168">
        <v>12</v>
      </c>
      <c r="E36" s="169">
        <v>508.42909319374786</v>
      </c>
      <c r="F36" s="170">
        <v>6101.1491183249746</v>
      </c>
      <c r="G36" s="171" t="s">
        <v>1661</v>
      </c>
      <c r="H36" s="168">
        <v>256</v>
      </c>
    </row>
    <row r="37" spans="2:8" x14ac:dyDescent="0.25">
      <c r="B37" s="160" t="s">
        <v>1671</v>
      </c>
      <c r="C37" s="161" t="s">
        <v>356</v>
      </c>
      <c r="D37" s="162">
        <v>0</v>
      </c>
      <c r="E37" s="163">
        <v>444.53228917292074</v>
      </c>
      <c r="F37" s="164">
        <v>0</v>
      </c>
      <c r="G37" s="165" t="s">
        <v>1651</v>
      </c>
      <c r="H37" s="162">
        <v>270</v>
      </c>
    </row>
    <row r="38" spans="2:8" x14ac:dyDescent="0.25">
      <c r="B38" s="166" t="s">
        <v>1671</v>
      </c>
      <c r="C38" s="167" t="s">
        <v>356</v>
      </c>
      <c r="D38" s="168">
        <v>1</v>
      </c>
      <c r="E38" s="169">
        <v>444.53228917292074</v>
      </c>
      <c r="F38" s="170">
        <v>444.53228917292074</v>
      </c>
      <c r="G38" s="171" t="s">
        <v>1651</v>
      </c>
      <c r="H38" s="168">
        <v>270</v>
      </c>
    </row>
    <row r="39" spans="2:8" x14ac:dyDescent="0.25">
      <c r="B39" s="160" t="s">
        <v>1652</v>
      </c>
      <c r="C39" s="161" t="s">
        <v>1653</v>
      </c>
      <c r="D39" s="162">
        <v>15</v>
      </c>
      <c r="E39" s="163">
        <v>95.535014098134994</v>
      </c>
      <c r="F39" s="164">
        <v>1433.0252114720249</v>
      </c>
      <c r="G39" s="165" t="s">
        <v>1654</v>
      </c>
      <c r="H39" s="162">
        <v>272</v>
      </c>
    </row>
    <row r="40" spans="2:8" x14ac:dyDescent="0.25">
      <c r="B40" s="166" t="s">
        <v>1664</v>
      </c>
      <c r="C40" s="167" t="s">
        <v>355</v>
      </c>
      <c r="D40" s="168">
        <v>9</v>
      </c>
      <c r="E40" s="169">
        <v>246.5</v>
      </c>
      <c r="F40" s="170">
        <v>2218.5</v>
      </c>
      <c r="G40" s="171" t="s">
        <v>1651</v>
      </c>
      <c r="H40" s="168">
        <v>296</v>
      </c>
    </row>
    <row r="41" spans="2:8" x14ac:dyDescent="0.25">
      <c r="B41" s="160" t="s">
        <v>1672</v>
      </c>
      <c r="C41" s="161" t="s">
        <v>1653</v>
      </c>
      <c r="D41" s="162">
        <v>23</v>
      </c>
      <c r="E41" s="163">
        <v>75.832140006051006</v>
      </c>
      <c r="F41" s="164">
        <v>1744.1392201391732</v>
      </c>
      <c r="G41" s="165" t="s">
        <v>1661</v>
      </c>
      <c r="H41" s="162">
        <v>315</v>
      </c>
    </row>
    <row r="42" spans="2:8" x14ac:dyDescent="0.25">
      <c r="B42" s="166" t="s">
        <v>1664</v>
      </c>
      <c r="C42" s="167" t="s">
        <v>355</v>
      </c>
      <c r="D42" s="168">
        <v>9</v>
      </c>
      <c r="E42" s="169">
        <v>246.5</v>
      </c>
      <c r="F42" s="170">
        <v>2218.5</v>
      </c>
      <c r="G42" s="171" t="s">
        <v>1651</v>
      </c>
      <c r="H42" s="168">
        <v>348</v>
      </c>
    </row>
    <row r="43" spans="2:8" x14ac:dyDescent="0.25">
      <c r="B43" s="160" t="s">
        <v>1669</v>
      </c>
      <c r="C43" s="161" t="s">
        <v>1656</v>
      </c>
      <c r="D43" s="162">
        <v>64</v>
      </c>
      <c r="E43" s="163">
        <v>58.506537185795999</v>
      </c>
      <c r="F43" s="164">
        <v>3744.4183798909439</v>
      </c>
      <c r="G43" s="165" t="s">
        <v>1659</v>
      </c>
      <c r="H43" s="162">
        <v>348</v>
      </c>
    </row>
    <row r="44" spans="2:8" x14ac:dyDescent="0.25">
      <c r="B44" s="166" t="s">
        <v>1663</v>
      </c>
      <c r="C44" s="167" t="s">
        <v>1653</v>
      </c>
      <c r="D44" s="171">
        <v>21</v>
      </c>
      <c r="E44" s="169">
        <v>858.91696029735044</v>
      </c>
      <c r="F44" s="170">
        <v>18037.256166244359</v>
      </c>
      <c r="G44" s="171" t="s">
        <v>1654</v>
      </c>
      <c r="H44" s="168">
        <v>360</v>
      </c>
    </row>
    <row r="45" spans="2:8" x14ac:dyDescent="0.25">
      <c r="B45" s="160" t="s">
        <v>1663</v>
      </c>
      <c r="C45" s="161" t="s">
        <v>1653</v>
      </c>
      <c r="D45" s="162">
        <v>28</v>
      </c>
      <c r="E45" s="163">
        <v>858.91696029735044</v>
      </c>
      <c r="F45" s="164">
        <v>24049.674888325811</v>
      </c>
      <c r="G45" s="165" t="s">
        <v>1654</v>
      </c>
      <c r="H45" s="162">
        <v>360</v>
      </c>
    </row>
    <row r="46" spans="2:8" x14ac:dyDescent="0.25">
      <c r="B46" s="166" t="s">
        <v>1671</v>
      </c>
      <c r="C46" s="167" t="s">
        <v>356</v>
      </c>
      <c r="D46" s="168">
        <v>0</v>
      </c>
      <c r="E46" s="169">
        <v>444.53228917292074</v>
      </c>
      <c r="F46" s="170">
        <v>0</v>
      </c>
      <c r="G46" s="171" t="s">
        <v>1651</v>
      </c>
      <c r="H46" s="168">
        <v>370</v>
      </c>
    </row>
    <row r="47" spans="2:8" x14ac:dyDescent="0.25">
      <c r="B47" s="160" t="s">
        <v>1669</v>
      </c>
      <c r="C47" s="161" t="s">
        <v>1656</v>
      </c>
      <c r="D47" s="162">
        <v>35</v>
      </c>
      <c r="E47" s="163">
        <v>58.506537185795999</v>
      </c>
      <c r="F47" s="164">
        <v>2047.7288015028601</v>
      </c>
      <c r="G47" s="165" t="s">
        <v>1659</v>
      </c>
      <c r="H47" s="162">
        <v>378</v>
      </c>
    </row>
    <row r="48" spans="2:8" x14ac:dyDescent="0.25">
      <c r="B48" s="166" t="s">
        <v>1666</v>
      </c>
      <c r="C48" s="167" t="s">
        <v>356</v>
      </c>
      <c r="D48" s="168">
        <v>9</v>
      </c>
      <c r="E48" s="169">
        <v>332.52460871838827</v>
      </c>
      <c r="F48" s="170">
        <v>2992.7214784654943</v>
      </c>
      <c r="G48" s="171" t="s">
        <v>1667</v>
      </c>
      <c r="H48" s="168">
        <v>390</v>
      </c>
    </row>
    <row r="49" spans="2:8" x14ac:dyDescent="0.25">
      <c r="B49" s="160" t="s">
        <v>1657</v>
      </c>
      <c r="C49" s="161" t="s">
        <v>355</v>
      </c>
      <c r="D49" s="162">
        <v>31</v>
      </c>
      <c r="E49" s="163">
        <v>40.333238638787542</v>
      </c>
      <c r="F49" s="164">
        <v>1250.3303978024137</v>
      </c>
      <c r="G49" s="165" t="s">
        <v>1654</v>
      </c>
      <c r="H49" s="162">
        <v>390</v>
      </c>
    </row>
    <row r="50" spans="2:8" x14ac:dyDescent="0.25">
      <c r="B50" s="166" t="s">
        <v>1664</v>
      </c>
      <c r="C50" s="167" t="s">
        <v>355</v>
      </c>
      <c r="D50" s="168">
        <v>20</v>
      </c>
      <c r="E50" s="169">
        <v>246.5</v>
      </c>
      <c r="F50" s="170">
        <v>4930</v>
      </c>
      <c r="G50" s="171" t="s">
        <v>1651</v>
      </c>
      <c r="H50" s="168">
        <v>396</v>
      </c>
    </row>
    <row r="51" spans="2:8" x14ac:dyDescent="0.25">
      <c r="B51" s="160" t="s">
        <v>1660</v>
      </c>
      <c r="C51" s="161" t="s">
        <v>355</v>
      </c>
      <c r="D51" s="162">
        <v>2</v>
      </c>
      <c r="E51" s="163">
        <v>19.147665484160999</v>
      </c>
      <c r="F51" s="164">
        <v>38.295330968321998</v>
      </c>
      <c r="G51" s="165" t="s">
        <v>1661</v>
      </c>
      <c r="H51" s="162">
        <v>396</v>
      </c>
    </row>
    <row r="52" spans="2:8" x14ac:dyDescent="0.25">
      <c r="B52" s="166" t="s">
        <v>1657</v>
      </c>
      <c r="C52" s="167" t="s">
        <v>355</v>
      </c>
      <c r="D52" s="171">
        <v>2</v>
      </c>
      <c r="E52" s="169">
        <v>40.333238638787542</v>
      </c>
      <c r="F52" s="170">
        <v>80.666477277575083</v>
      </c>
      <c r="G52" s="171" t="s">
        <v>1654</v>
      </c>
      <c r="H52" s="168">
        <v>399</v>
      </c>
    </row>
    <row r="53" spans="2:8" x14ac:dyDescent="0.25">
      <c r="B53" s="160" t="s">
        <v>1668</v>
      </c>
      <c r="C53" s="161" t="s">
        <v>355</v>
      </c>
      <c r="D53" s="162">
        <v>20</v>
      </c>
      <c r="E53" s="163">
        <v>901.83735540549128</v>
      </c>
      <c r="F53" s="164">
        <v>18036.747108109827</v>
      </c>
      <c r="G53" s="165" t="s">
        <v>1667</v>
      </c>
      <c r="H53" s="162">
        <v>402</v>
      </c>
    </row>
    <row r="54" spans="2:8" x14ac:dyDescent="0.25">
      <c r="B54" s="166" t="s">
        <v>1665</v>
      </c>
      <c r="C54" s="167" t="s">
        <v>1656</v>
      </c>
      <c r="D54" s="168">
        <v>14</v>
      </c>
      <c r="E54" s="169">
        <v>710.13379041844917</v>
      </c>
      <c r="F54" s="170">
        <v>9941.8730658582881</v>
      </c>
      <c r="G54" s="171" t="s">
        <v>1659</v>
      </c>
      <c r="H54" s="168">
        <v>406</v>
      </c>
    </row>
    <row r="55" spans="2:8" x14ac:dyDescent="0.25">
      <c r="B55" s="160" t="s">
        <v>1664</v>
      </c>
      <c r="C55" s="161" t="s">
        <v>355</v>
      </c>
      <c r="D55" s="165">
        <v>9</v>
      </c>
      <c r="E55" s="163">
        <v>246.5</v>
      </c>
      <c r="F55" s="164">
        <v>2218.5</v>
      </c>
      <c r="G55" s="165" t="s">
        <v>1651</v>
      </c>
      <c r="H55" s="162">
        <v>420</v>
      </c>
    </row>
    <row r="56" spans="2:8" x14ac:dyDescent="0.25">
      <c r="B56" s="166" t="s">
        <v>1662</v>
      </c>
      <c r="C56" s="167" t="s">
        <v>1656</v>
      </c>
      <c r="D56" s="168">
        <v>73</v>
      </c>
      <c r="E56" s="169">
        <v>918.94676988651963</v>
      </c>
      <c r="F56" s="170">
        <v>67083.114201715929</v>
      </c>
      <c r="G56" s="171" t="s">
        <v>1661</v>
      </c>
      <c r="H56" s="168">
        <v>424</v>
      </c>
    </row>
    <row r="57" spans="2:8" x14ac:dyDescent="0.25">
      <c r="B57" s="160" t="s">
        <v>1650</v>
      </c>
      <c r="C57" s="161" t="s">
        <v>356</v>
      </c>
      <c r="D57" s="162">
        <v>46</v>
      </c>
      <c r="E57" s="163">
        <v>685.08452972448958</v>
      </c>
      <c r="F57" s="164">
        <v>31513.888367326523</v>
      </c>
      <c r="G57" s="165" t="s">
        <v>1651</v>
      </c>
      <c r="H57" s="162">
        <v>441</v>
      </c>
    </row>
    <row r="58" spans="2:8" x14ac:dyDescent="0.25">
      <c r="B58" s="166" t="s">
        <v>1650</v>
      </c>
      <c r="C58" s="167" t="s">
        <v>356</v>
      </c>
      <c r="D58" s="168">
        <v>46</v>
      </c>
      <c r="E58" s="169">
        <v>685.08452972448958</v>
      </c>
      <c r="F58" s="170">
        <v>31513.888367326523</v>
      </c>
      <c r="G58" s="171" t="s">
        <v>1651</v>
      </c>
      <c r="H58" s="168">
        <v>452</v>
      </c>
    </row>
    <row r="59" spans="2:8" x14ac:dyDescent="0.25">
      <c r="B59" s="160" t="s">
        <v>1662</v>
      </c>
      <c r="C59" s="161" t="s">
        <v>1656</v>
      </c>
      <c r="D59" s="165">
        <v>73</v>
      </c>
      <c r="E59" s="163">
        <v>918.94676988651963</v>
      </c>
      <c r="F59" s="164">
        <v>67083.114201715929</v>
      </c>
      <c r="G59" s="165" t="s">
        <v>1661</v>
      </c>
      <c r="H59" s="162">
        <v>483</v>
      </c>
    </row>
    <row r="60" spans="2:8" x14ac:dyDescent="0.25">
      <c r="B60" s="166" t="s">
        <v>1655</v>
      </c>
      <c r="C60" s="167" t="s">
        <v>1656</v>
      </c>
      <c r="D60" s="168">
        <v>2</v>
      </c>
      <c r="E60" s="169">
        <v>722.60968396089356</v>
      </c>
      <c r="F60" s="170">
        <v>1445.2193679217871</v>
      </c>
      <c r="G60" s="171" t="s">
        <v>1654</v>
      </c>
      <c r="H60" s="168">
        <v>495</v>
      </c>
    </row>
    <row r="61" spans="2:8" x14ac:dyDescent="0.25">
      <c r="B61" s="160" t="s">
        <v>1658</v>
      </c>
      <c r="C61" s="161" t="s">
        <v>1653</v>
      </c>
      <c r="D61" s="162">
        <v>200</v>
      </c>
      <c r="E61" s="163">
        <v>412.65956623293988</v>
      </c>
      <c r="F61" s="164">
        <v>82531.913246587981</v>
      </c>
      <c r="G61" s="165" t="s">
        <v>1659</v>
      </c>
      <c r="H61" s="162">
        <v>498</v>
      </c>
    </row>
    <row r="62" spans="2:8" x14ac:dyDescent="0.25">
      <c r="B62" s="166" t="s">
        <v>1665</v>
      </c>
      <c r="C62" s="167" t="s">
        <v>1656</v>
      </c>
      <c r="D62" s="168">
        <v>1</v>
      </c>
      <c r="E62" s="169">
        <v>710.13379041844917</v>
      </c>
      <c r="F62" s="170">
        <v>710.13379041844917</v>
      </c>
      <c r="G62" s="171" t="s">
        <v>1659</v>
      </c>
      <c r="H62" s="168">
        <v>502</v>
      </c>
    </row>
    <row r="63" spans="2:8" x14ac:dyDescent="0.25">
      <c r="B63" s="160" t="s">
        <v>1666</v>
      </c>
      <c r="C63" s="161" t="s">
        <v>356</v>
      </c>
      <c r="D63" s="162">
        <v>4</v>
      </c>
      <c r="E63" s="163">
        <v>332.52460871838827</v>
      </c>
      <c r="F63" s="164">
        <v>1330.0984348735531</v>
      </c>
      <c r="G63" s="165" t="s">
        <v>1667</v>
      </c>
      <c r="H63" s="162">
        <v>506</v>
      </c>
    </row>
    <row r="64" spans="2:8" x14ac:dyDescent="0.25">
      <c r="B64" s="166" t="s">
        <v>1652</v>
      </c>
      <c r="C64" s="167" t="s">
        <v>1653</v>
      </c>
      <c r="D64" s="171">
        <v>7</v>
      </c>
      <c r="E64" s="169">
        <v>95.535014098134994</v>
      </c>
      <c r="F64" s="170">
        <v>668.74509868694497</v>
      </c>
      <c r="G64" s="171" t="s">
        <v>1654</v>
      </c>
      <c r="H64" s="168">
        <v>522</v>
      </c>
    </row>
    <row r="65" spans="2:8" x14ac:dyDescent="0.25">
      <c r="B65" s="160" t="s">
        <v>1657</v>
      </c>
      <c r="C65" s="161" t="s">
        <v>355</v>
      </c>
      <c r="D65" s="162">
        <v>31</v>
      </c>
      <c r="E65" s="163">
        <v>40.333238638787542</v>
      </c>
      <c r="F65" s="164">
        <v>1250.3303978024137</v>
      </c>
      <c r="G65" s="165" t="s">
        <v>1654</v>
      </c>
      <c r="H65" s="162">
        <v>524</v>
      </c>
    </row>
    <row r="66" spans="2:8" x14ac:dyDescent="0.25">
      <c r="B66" s="166" t="s">
        <v>1668</v>
      </c>
      <c r="C66" s="167" t="s">
        <v>355</v>
      </c>
      <c r="D66" s="171">
        <v>12</v>
      </c>
      <c r="E66" s="169">
        <v>901.83735540549128</v>
      </c>
      <c r="F66" s="170">
        <v>10822.048264865894</v>
      </c>
      <c r="G66" s="171" t="s">
        <v>1667</v>
      </c>
      <c r="H66" s="168">
        <v>525</v>
      </c>
    </row>
    <row r="67" spans="2:8" x14ac:dyDescent="0.25">
      <c r="B67" s="160" t="s">
        <v>1665</v>
      </c>
      <c r="C67" s="161" t="s">
        <v>1656</v>
      </c>
      <c r="D67" s="165">
        <v>1</v>
      </c>
      <c r="E67" s="163">
        <v>710.13379041844917</v>
      </c>
      <c r="F67" s="164">
        <v>710.13379041844917</v>
      </c>
      <c r="G67" s="165" t="s">
        <v>1659</v>
      </c>
      <c r="H67" s="162">
        <v>540</v>
      </c>
    </row>
    <row r="68" spans="2:8" x14ac:dyDescent="0.25">
      <c r="B68" s="166" t="s">
        <v>1662</v>
      </c>
      <c r="C68" s="167" t="s">
        <v>1656</v>
      </c>
      <c r="D68" s="168">
        <v>73</v>
      </c>
      <c r="E68" s="169">
        <v>918.94676988651963</v>
      </c>
      <c r="F68" s="170">
        <v>67083.114201715929</v>
      </c>
      <c r="G68" s="171" t="s">
        <v>1661</v>
      </c>
      <c r="H68" s="168">
        <v>543</v>
      </c>
    </row>
    <row r="69" spans="2:8" x14ac:dyDescent="0.25">
      <c r="B69" s="160" t="s">
        <v>1663</v>
      </c>
      <c r="C69" s="161" t="s">
        <v>1653</v>
      </c>
      <c r="D69" s="162">
        <v>28</v>
      </c>
      <c r="E69" s="163">
        <v>858.91696029735044</v>
      </c>
      <c r="F69" s="164">
        <v>24049.674888325811</v>
      </c>
      <c r="G69" s="165" t="s">
        <v>1654</v>
      </c>
      <c r="H69" s="162">
        <v>544</v>
      </c>
    </row>
    <row r="70" spans="2:8" x14ac:dyDescent="0.25">
      <c r="B70" s="166" t="s">
        <v>1672</v>
      </c>
      <c r="C70" s="167" t="s">
        <v>1653</v>
      </c>
      <c r="D70" s="168">
        <v>23</v>
      </c>
      <c r="E70" s="169">
        <v>75.832140006051006</v>
      </c>
      <c r="F70" s="170">
        <v>1744.1392201391732</v>
      </c>
      <c r="G70" s="171" t="s">
        <v>1661</v>
      </c>
      <c r="H70" s="168">
        <v>555</v>
      </c>
    </row>
    <row r="71" spans="2:8" x14ac:dyDescent="0.25">
      <c r="B71" s="160" t="s">
        <v>1671</v>
      </c>
      <c r="C71" s="161" t="s">
        <v>356</v>
      </c>
      <c r="D71" s="162">
        <v>1</v>
      </c>
      <c r="E71" s="163">
        <v>444.53228917292074</v>
      </c>
      <c r="F71" s="164">
        <v>444.53228917292074</v>
      </c>
      <c r="G71" s="165" t="s">
        <v>1651</v>
      </c>
      <c r="H71" s="162">
        <v>558</v>
      </c>
    </row>
    <row r="72" spans="2:8" x14ac:dyDescent="0.25">
      <c r="B72" s="166" t="s">
        <v>1655</v>
      </c>
      <c r="C72" s="167" t="s">
        <v>1656</v>
      </c>
      <c r="D72" s="168">
        <v>2</v>
      </c>
      <c r="E72" s="169">
        <v>722.60968396089356</v>
      </c>
      <c r="F72" s="170">
        <v>1445.2193679217871</v>
      </c>
      <c r="G72" s="171" t="s">
        <v>1654</v>
      </c>
      <c r="H72" s="168">
        <v>558</v>
      </c>
    </row>
    <row r="73" spans="2:8" x14ac:dyDescent="0.25">
      <c r="B73" s="160" t="s">
        <v>1660</v>
      </c>
      <c r="C73" s="161" t="s">
        <v>355</v>
      </c>
      <c r="D73" s="165">
        <v>2</v>
      </c>
      <c r="E73" s="163">
        <v>19.147665484160999</v>
      </c>
      <c r="F73" s="164">
        <v>38.295330968321998</v>
      </c>
      <c r="G73" s="165" t="s">
        <v>1661</v>
      </c>
      <c r="H73" s="162">
        <v>560</v>
      </c>
    </row>
    <row r="74" spans="2:8" x14ac:dyDescent="0.25">
      <c r="B74" s="166" t="s">
        <v>1655</v>
      </c>
      <c r="C74" s="167" t="s">
        <v>1656</v>
      </c>
      <c r="D74" s="168">
        <v>3</v>
      </c>
      <c r="E74" s="169">
        <v>722.60968396089356</v>
      </c>
      <c r="F74" s="170">
        <v>2167.8290518826807</v>
      </c>
      <c r="G74" s="171" t="s">
        <v>1654</v>
      </c>
      <c r="H74" s="168">
        <v>568</v>
      </c>
    </row>
    <row r="75" spans="2:8" x14ac:dyDescent="0.25">
      <c r="B75" s="160" t="s">
        <v>1670</v>
      </c>
      <c r="C75" s="161" t="s">
        <v>356</v>
      </c>
      <c r="D75" s="165">
        <v>2</v>
      </c>
      <c r="E75" s="163">
        <v>508.42909319374786</v>
      </c>
      <c r="F75" s="164">
        <v>1016.8581863874957</v>
      </c>
      <c r="G75" s="165" t="s">
        <v>1661</v>
      </c>
      <c r="H75" s="162">
        <v>576</v>
      </c>
    </row>
    <row r="76" spans="2:8" x14ac:dyDescent="0.25">
      <c r="B76" s="160" t="s">
        <v>1662</v>
      </c>
      <c r="C76" s="161" t="s">
        <v>1656</v>
      </c>
      <c r="D76" s="162">
        <v>90</v>
      </c>
      <c r="E76" s="163">
        <v>918.94676988651963</v>
      </c>
      <c r="F76" s="164">
        <v>82705.20928978677</v>
      </c>
      <c r="G76" s="165" t="s">
        <v>1661</v>
      </c>
      <c r="H76" s="162">
        <v>586</v>
      </c>
    </row>
    <row r="77" spans="2:8" x14ac:dyDescent="0.25">
      <c r="B77" s="166" t="s">
        <v>1671</v>
      </c>
      <c r="C77" s="167" t="s">
        <v>356</v>
      </c>
      <c r="D77" s="168">
        <v>0</v>
      </c>
      <c r="E77" s="169">
        <v>444.53228917292074</v>
      </c>
      <c r="F77" s="170">
        <v>0</v>
      </c>
      <c r="G77" s="171" t="s">
        <v>1651</v>
      </c>
      <c r="H77" s="168">
        <v>596</v>
      </c>
    </row>
    <row r="78" spans="2:8" x14ac:dyDescent="0.25">
      <c r="B78" s="160" t="s">
        <v>1671</v>
      </c>
      <c r="C78" s="161" t="s">
        <v>356</v>
      </c>
      <c r="D78" s="165">
        <v>1</v>
      </c>
      <c r="E78" s="163">
        <v>444.53228917292074</v>
      </c>
      <c r="F78" s="164">
        <v>444.53228917292074</v>
      </c>
      <c r="G78" s="165" t="s">
        <v>1651</v>
      </c>
      <c r="H78" s="162">
        <v>598</v>
      </c>
    </row>
    <row r="79" spans="2:8" x14ac:dyDescent="0.25">
      <c r="B79" s="166" t="s">
        <v>1655</v>
      </c>
      <c r="C79" s="167" t="s">
        <v>1656</v>
      </c>
      <c r="D79" s="168">
        <v>2</v>
      </c>
      <c r="E79" s="169">
        <v>722.60968396089356</v>
      </c>
      <c r="F79" s="170">
        <v>1445.2193679217871</v>
      </c>
      <c r="G79" s="171" t="s">
        <v>1654</v>
      </c>
      <c r="H79" s="168">
        <v>604</v>
      </c>
    </row>
    <row r="80" spans="2:8" x14ac:dyDescent="0.25">
      <c r="B80" s="160" t="s">
        <v>1664</v>
      </c>
      <c r="C80" s="161" t="s">
        <v>355</v>
      </c>
      <c r="D80" s="162">
        <v>20</v>
      </c>
      <c r="E80" s="163">
        <v>246.5</v>
      </c>
      <c r="F80" s="164">
        <v>4930</v>
      </c>
      <c r="G80" s="165" t="s">
        <v>1651</v>
      </c>
      <c r="H80" s="162">
        <v>612</v>
      </c>
    </row>
    <row r="81" spans="2:8" x14ac:dyDescent="0.25">
      <c r="B81" s="166" t="s">
        <v>1672</v>
      </c>
      <c r="C81" s="167" t="s">
        <v>1653</v>
      </c>
      <c r="D81" s="168">
        <v>23</v>
      </c>
      <c r="E81" s="169">
        <v>75.832140006051006</v>
      </c>
      <c r="F81" s="170">
        <v>1744.1392201391732</v>
      </c>
      <c r="G81" s="171" t="s">
        <v>1661</v>
      </c>
      <c r="H81" s="168">
        <v>621</v>
      </c>
    </row>
    <row r="82" spans="2:8" x14ac:dyDescent="0.25">
      <c r="B82" s="160" t="s">
        <v>1655</v>
      </c>
      <c r="C82" s="161" t="s">
        <v>1656</v>
      </c>
      <c r="D82" s="162">
        <v>3</v>
      </c>
      <c r="E82" s="163">
        <v>722.60968396089356</v>
      </c>
      <c r="F82" s="164">
        <v>2167.8290518826807</v>
      </c>
      <c r="G82" s="165" t="s">
        <v>1654</v>
      </c>
      <c r="H82" s="162">
        <v>624</v>
      </c>
    </row>
    <row r="83" spans="2:8" x14ac:dyDescent="0.25">
      <c r="B83" s="166" t="s">
        <v>1668</v>
      </c>
      <c r="C83" s="167" t="s">
        <v>355</v>
      </c>
      <c r="D83" s="168">
        <v>20</v>
      </c>
      <c r="E83" s="169">
        <v>901.83735540549128</v>
      </c>
      <c r="F83" s="170">
        <v>18036.747108109827</v>
      </c>
      <c r="G83" s="171" t="s">
        <v>1667</v>
      </c>
      <c r="H83" s="168">
        <v>630</v>
      </c>
    </row>
    <row r="84" spans="2:8" x14ac:dyDescent="0.25">
      <c r="B84" s="160" t="s">
        <v>1657</v>
      </c>
      <c r="C84" s="161" t="s">
        <v>355</v>
      </c>
      <c r="D84" s="162">
        <v>31</v>
      </c>
      <c r="E84" s="163">
        <v>40.333238638787542</v>
      </c>
      <c r="F84" s="164">
        <v>1250.3303978024137</v>
      </c>
      <c r="G84" s="165" t="s">
        <v>1654</v>
      </c>
      <c r="H84" s="162">
        <v>646</v>
      </c>
    </row>
    <row r="85" spans="2:8" x14ac:dyDescent="0.25">
      <c r="B85" s="166" t="s">
        <v>1658</v>
      </c>
      <c r="C85" s="167" t="s">
        <v>1653</v>
      </c>
      <c r="D85" s="168">
        <v>174</v>
      </c>
      <c r="E85" s="169">
        <v>412.65956623293988</v>
      </c>
      <c r="F85" s="170">
        <v>71802.764524531536</v>
      </c>
      <c r="G85" s="171" t="s">
        <v>1659</v>
      </c>
      <c r="H85" s="168">
        <v>648</v>
      </c>
    </row>
    <row r="86" spans="2:8" x14ac:dyDescent="0.25">
      <c r="B86" s="160" t="s">
        <v>1665</v>
      </c>
      <c r="C86" s="161" t="s">
        <v>1656</v>
      </c>
      <c r="D86" s="162">
        <v>1</v>
      </c>
      <c r="E86" s="163">
        <v>710.13379041844917</v>
      </c>
      <c r="F86" s="164">
        <v>710.13379041844917</v>
      </c>
      <c r="G86" s="165" t="s">
        <v>1659</v>
      </c>
      <c r="H86" s="162">
        <v>649</v>
      </c>
    </row>
    <row r="87" spans="2:8" x14ac:dyDescent="0.25">
      <c r="B87" s="166" t="s">
        <v>1669</v>
      </c>
      <c r="C87" s="167" t="s">
        <v>1656</v>
      </c>
      <c r="D87" s="168">
        <v>35</v>
      </c>
      <c r="E87" s="169">
        <v>58.506537185795999</v>
      </c>
      <c r="F87" s="170">
        <v>2047.7288015028601</v>
      </c>
      <c r="G87" s="171" t="s">
        <v>1659</v>
      </c>
      <c r="H87" s="168">
        <v>658</v>
      </c>
    </row>
    <row r="88" spans="2:8" x14ac:dyDescent="0.25">
      <c r="B88" s="160" t="s">
        <v>1666</v>
      </c>
      <c r="C88" s="161" t="s">
        <v>356</v>
      </c>
      <c r="D88" s="165">
        <v>4</v>
      </c>
      <c r="E88" s="163">
        <v>332.52460871838827</v>
      </c>
      <c r="F88" s="164">
        <v>1330.0984348735531</v>
      </c>
      <c r="G88" s="165" t="s">
        <v>1667</v>
      </c>
      <c r="H88" s="162">
        <v>667</v>
      </c>
    </row>
    <row r="89" spans="2:8" x14ac:dyDescent="0.25">
      <c r="B89" s="166" t="s">
        <v>1669</v>
      </c>
      <c r="C89" s="167" t="s">
        <v>1656</v>
      </c>
      <c r="D89" s="168">
        <v>35</v>
      </c>
      <c r="E89" s="169">
        <v>58.506537185795999</v>
      </c>
      <c r="F89" s="170">
        <v>2047.7288015028601</v>
      </c>
      <c r="G89" s="171" t="s">
        <v>1659</v>
      </c>
      <c r="H89" s="168">
        <v>682</v>
      </c>
    </row>
    <row r="90" spans="2:8" x14ac:dyDescent="0.25">
      <c r="B90" s="160" t="s">
        <v>1668</v>
      </c>
      <c r="C90" s="161" t="s">
        <v>355</v>
      </c>
      <c r="D90" s="162">
        <v>12</v>
      </c>
      <c r="E90" s="163">
        <v>901.83735540549128</v>
      </c>
      <c r="F90" s="164">
        <v>10822.048264865894</v>
      </c>
      <c r="G90" s="165" t="s">
        <v>1667</v>
      </c>
      <c r="H90" s="162">
        <v>684</v>
      </c>
    </row>
    <row r="91" spans="2:8" x14ac:dyDescent="0.25">
      <c r="B91" s="166" t="s">
        <v>1662</v>
      </c>
      <c r="C91" s="167" t="s">
        <v>1656</v>
      </c>
      <c r="D91" s="168">
        <v>90</v>
      </c>
      <c r="E91" s="169">
        <v>918.94676988651963</v>
      </c>
      <c r="F91" s="170">
        <v>82705.20928978677</v>
      </c>
      <c r="G91" s="171" t="s">
        <v>1661</v>
      </c>
      <c r="H91" s="168">
        <v>687</v>
      </c>
    </row>
    <row r="92" spans="2:8" x14ac:dyDescent="0.25">
      <c r="B92" s="160" t="s">
        <v>1669</v>
      </c>
      <c r="C92" s="161" t="s">
        <v>1656</v>
      </c>
      <c r="D92" s="165">
        <v>35</v>
      </c>
      <c r="E92" s="163">
        <v>58.506537185795999</v>
      </c>
      <c r="F92" s="164">
        <v>2047.7288015028601</v>
      </c>
      <c r="G92" s="165" t="s">
        <v>1659</v>
      </c>
      <c r="H92" s="162">
        <v>690</v>
      </c>
    </row>
    <row r="93" spans="2:8" x14ac:dyDescent="0.25">
      <c r="B93" s="166" t="s">
        <v>1672</v>
      </c>
      <c r="C93" s="167" t="s">
        <v>1653</v>
      </c>
      <c r="D93" s="168">
        <v>23</v>
      </c>
      <c r="E93" s="169">
        <v>75.832140006051006</v>
      </c>
      <c r="F93" s="170">
        <v>1744.1392201391732</v>
      </c>
      <c r="G93" s="171" t="s">
        <v>1661</v>
      </c>
      <c r="H93" s="168">
        <v>711</v>
      </c>
    </row>
    <row r="94" spans="2:8" x14ac:dyDescent="0.25">
      <c r="B94" s="160" t="s">
        <v>1671</v>
      </c>
      <c r="C94" s="161" t="s">
        <v>356</v>
      </c>
      <c r="D94" s="162">
        <v>0</v>
      </c>
      <c r="E94" s="163">
        <v>444.53228917292074</v>
      </c>
      <c r="F94" s="164">
        <v>0</v>
      </c>
      <c r="G94" s="165" t="s">
        <v>1651</v>
      </c>
      <c r="H94" s="162">
        <v>714</v>
      </c>
    </row>
    <row r="95" spans="2:8" x14ac:dyDescent="0.25">
      <c r="B95" s="166" t="s">
        <v>1650</v>
      </c>
      <c r="C95" s="167" t="s">
        <v>356</v>
      </c>
      <c r="D95" s="168">
        <v>46</v>
      </c>
      <c r="E95" s="169">
        <v>685.08452972448958</v>
      </c>
      <c r="F95" s="170">
        <v>31513.888367326523</v>
      </c>
      <c r="G95" s="171" t="s">
        <v>1651</v>
      </c>
      <c r="H95" s="168">
        <v>723</v>
      </c>
    </row>
    <row r="96" spans="2:8" x14ac:dyDescent="0.25">
      <c r="B96" s="160" t="s">
        <v>1666</v>
      </c>
      <c r="C96" s="161" t="s">
        <v>356</v>
      </c>
      <c r="D96" s="162">
        <v>9</v>
      </c>
      <c r="E96" s="163">
        <v>332.52460871838827</v>
      </c>
      <c r="F96" s="164">
        <v>2992.7214784654943</v>
      </c>
      <c r="G96" s="165" t="s">
        <v>1667</v>
      </c>
      <c r="H96" s="162">
        <v>730</v>
      </c>
    </row>
    <row r="97" spans="2:8" x14ac:dyDescent="0.25">
      <c r="B97" s="166" t="s">
        <v>1650</v>
      </c>
      <c r="C97" s="167" t="s">
        <v>356</v>
      </c>
      <c r="D97" s="168">
        <v>101</v>
      </c>
      <c r="E97" s="169">
        <v>685.08452972448958</v>
      </c>
      <c r="F97" s="170">
        <v>69193.537502173451</v>
      </c>
      <c r="G97" s="171" t="s">
        <v>1651</v>
      </c>
      <c r="H97" s="168">
        <v>759</v>
      </c>
    </row>
    <row r="98" spans="2:8" x14ac:dyDescent="0.25">
      <c r="B98" s="160" t="s">
        <v>1669</v>
      </c>
      <c r="C98" s="161" t="s">
        <v>1656</v>
      </c>
      <c r="D98" s="162">
        <v>35</v>
      </c>
      <c r="E98" s="163">
        <v>58.506537185795999</v>
      </c>
      <c r="F98" s="164">
        <v>2047.7288015028601</v>
      </c>
      <c r="G98" s="165" t="s">
        <v>1659</v>
      </c>
      <c r="H98" s="162">
        <v>762</v>
      </c>
    </row>
    <row r="99" spans="2:8" x14ac:dyDescent="0.25">
      <c r="B99" s="166" t="s">
        <v>1650</v>
      </c>
      <c r="C99" s="167" t="s">
        <v>356</v>
      </c>
      <c r="D99" s="168">
        <v>101</v>
      </c>
      <c r="E99" s="169">
        <v>685.08452972448958</v>
      </c>
      <c r="F99" s="170">
        <v>69193.537502173451</v>
      </c>
      <c r="G99" s="171" t="s">
        <v>1651</v>
      </c>
      <c r="H99" s="168">
        <v>772</v>
      </c>
    </row>
    <row r="100" spans="2:8" x14ac:dyDescent="0.25">
      <c r="B100" s="160" t="s">
        <v>1664</v>
      </c>
      <c r="C100" s="161" t="s">
        <v>355</v>
      </c>
      <c r="D100" s="162">
        <v>20</v>
      </c>
      <c r="E100" s="163">
        <v>246.5</v>
      </c>
      <c r="F100" s="164">
        <v>4930</v>
      </c>
      <c r="G100" s="165" t="s">
        <v>1651</v>
      </c>
      <c r="H100" s="162">
        <v>776</v>
      </c>
    </row>
    <row r="101" spans="2:8" x14ac:dyDescent="0.25">
      <c r="B101" s="166" t="s">
        <v>1664</v>
      </c>
      <c r="C101" s="167" t="s">
        <v>355</v>
      </c>
      <c r="D101" s="168">
        <v>20</v>
      </c>
      <c r="E101" s="169">
        <v>246.5</v>
      </c>
      <c r="F101" s="170">
        <v>4930</v>
      </c>
      <c r="G101" s="171" t="s">
        <v>1651</v>
      </c>
      <c r="H101" s="168">
        <v>792</v>
      </c>
    </row>
    <row r="102" spans="2:8" x14ac:dyDescent="0.25">
      <c r="B102" s="160" t="s">
        <v>1655</v>
      </c>
      <c r="C102" s="161" t="s">
        <v>1656</v>
      </c>
      <c r="D102" s="162">
        <v>3</v>
      </c>
      <c r="E102" s="163">
        <v>722.60968396089356</v>
      </c>
      <c r="F102" s="164">
        <v>2167.8290518826807</v>
      </c>
      <c r="G102" s="165" t="s">
        <v>1654</v>
      </c>
      <c r="H102" s="162">
        <v>824</v>
      </c>
    </row>
    <row r="103" spans="2:8" x14ac:dyDescent="0.25">
      <c r="B103" s="166" t="s">
        <v>1672</v>
      </c>
      <c r="C103" s="167" t="s">
        <v>1653</v>
      </c>
      <c r="D103" s="168">
        <v>5</v>
      </c>
      <c r="E103" s="169">
        <v>75.832140006051006</v>
      </c>
      <c r="F103" s="170">
        <v>379.16070003025504</v>
      </c>
      <c r="G103" s="171" t="s">
        <v>1661</v>
      </c>
      <c r="H103" s="168">
        <v>830</v>
      </c>
    </row>
    <row r="104" spans="2:8" x14ac:dyDescent="0.25">
      <c r="B104" s="160" t="s">
        <v>1672</v>
      </c>
      <c r="C104" s="161" t="s">
        <v>1653</v>
      </c>
      <c r="D104" s="162">
        <v>23</v>
      </c>
      <c r="E104" s="163">
        <v>75.832140006051006</v>
      </c>
      <c r="F104" s="164">
        <v>1744.1392201391732</v>
      </c>
      <c r="G104" s="165" t="s">
        <v>1661</v>
      </c>
      <c r="H104" s="162">
        <v>846</v>
      </c>
    </row>
    <row r="105" spans="2:8" x14ac:dyDescent="0.25">
      <c r="B105" s="166" t="s">
        <v>1669</v>
      </c>
      <c r="C105" s="167" t="s">
        <v>1656</v>
      </c>
      <c r="D105" s="168">
        <v>64</v>
      </c>
      <c r="E105" s="169">
        <v>58.506537185795999</v>
      </c>
      <c r="F105" s="170">
        <v>3744.4183798909439</v>
      </c>
      <c r="G105" s="171" t="s">
        <v>1659</v>
      </c>
      <c r="H105" s="168">
        <v>852</v>
      </c>
    </row>
    <row r="106" spans="2:8" x14ac:dyDescent="0.25">
      <c r="B106" s="160" t="s">
        <v>1658</v>
      </c>
      <c r="C106" s="161" t="s">
        <v>1653</v>
      </c>
      <c r="D106" s="162">
        <v>174</v>
      </c>
      <c r="E106" s="163">
        <v>412.65956623293988</v>
      </c>
      <c r="F106" s="164">
        <v>71802.764524531536</v>
      </c>
      <c r="G106" s="165" t="s">
        <v>1659</v>
      </c>
      <c r="H106" s="162">
        <v>856</v>
      </c>
    </row>
    <row r="107" spans="2:8" x14ac:dyDescent="0.25">
      <c r="B107" s="166" t="s">
        <v>1664</v>
      </c>
      <c r="C107" s="167" t="s">
        <v>355</v>
      </c>
      <c r="D107" s="168">
        <v>9</v>
      </c>
      <c r="E107" s="169">
        <v>246.5</v>
      </c>
      <c r="F107" s="170">
        <v>2218.5</v>
      </c>
      <c r="G107" s="171" t="s">
        <v>1651</v>
      </c>
      <c r="H107" s="168">
        <v>884</v>
      </c>
    </row>
    <row r="108" spans="2:8" x14ac:dyDescent="0.25">
      <c r="B108" s="160" t="s">
        <v>1672</v>
      </c>
      <c r="C108" s="161" t="s">
        <v>1653</v>
      </c>
      <c r="D108" s="165">
        <v>5</v>
      </c>
      <c r="E108" s="163">
        <v>75.832140006051006</v>
      </c>
      <c r="F108" s="164">
        <v>379.16070003025504</v>
      </c>
      <c r="G108" s="165" t="s">
        <v>1661</v>
      </c>
      <c r="H108" s="162">
        <v>899</v>
      </c>
    </row>
    <row r="109" spans="2:8" x14ac:dyDescent="0.25">
      <c r="B109" s="166" t="s">
        <v>1666</v>
      </c>
      <c r="C109" s="167" t="s">
        <v>356</v>
      </c>
      <c r="D109" s="168">
        <v>9</v>
      </c>
      <c r="E109" s="169">
        <v>332.52460871838827</v>
      </c>
      <c r="F109" s="170">
        <v>2992.7214784654943</v>
      </c>
      <c r="G109" s="171" t="s">
        <v>1667</v>
      </c>
      <c r="H109" s="168">
        <v>900</v>
      </c>
    </row>
    <row r="110" spans="2:8" x14ac:dyDescent="0.25">
      <c r="B110" s="160" t="s">
        <v>1662</v>
      </c>
      <c r="C110" s="161" t="s">
        <v>1656</v>
      </c>
      <c r="D110" s="162">
        <v>90</v>
      </c>
      <c r="E110" s="163">
        <v>918.94676988651963</v>
      </c>
      <c r="F110" s="164">
        <v>82705.20928978677</v>
      </c>
      <c r="G110" s="165" t="s">
        <v>1661</v>
      </c>
      <c r="H110" s="162">
        <v>909</v>
      </c>
    </row>
    <row r="111" spans="2:8" x14ac:dyDescent="0.25">
      <c r="B111" s="166" t="s">
        <v>1657</v>
      </c>
      <c r="C111" s="167" t="s">
        <v>355</v>
      </c>
      <c r="D111" s="168">
        <v>31</v>
      </c>
      <c r="E111" s="169">
        <v>40.333238638787542</v>
      </c>
      <c r="F111" s="170">
        <v>1250.3303978024137</v>
      </c>
      <c r="G111" s="171" t="s">
        <v>1654</v>
      </c>
      <c r="H111" s="168">
        <v>945</v>
      </c>
    </row>
    <row r="112" spans="2:8" x14ac:dyDescent="0.25">
      <c r="B112" s="160" t="s">
        <v>1655</v>
      </c>
      <c r="C112" s="161" t="s">
        <v>1656</v>
      </c>
      <c r="D112" s="162">
        <v>3</v>
      </c>
      <c r="E112" s="163">
        <v>722.60968396089356</v>
      </c>
      <c r="F112" s="164">
        <v>2167.8290518826807</v>
      </c>
      <c r="G112" s="165" t="s">
        <v>1654</v>
      </c>
      <c r="H112" s="162">
        <v>945</v>
      </c>
    </row>
    <row r="113" spans="2:8" x14ac:dyDescent="0.25">
      <c r="B113" s="166" t="s">
        <v>1670</v>
      </c>
      <c r="C113" s="167" t="s">
        <v>356</v>
      </c>
      <c r="D113" s="168">
        <v>12</v>
      </c>
      <c r="E113" s="169">
        <v>508.42909319374786</v>
      </c>
      <c r="F113" s="170">
        <v>6101.1491183249746</v>
      </c>
      <c r="G113" s="171" t="s">
        <v>1661</v>
      </c>
      <c r="H113" s="168">
        <v>960</v>
      </c>
    </row>
    <row r="114" spans="2:8" x14ac:dyDescent="0.25">
      <c r="B114" s="160" t="s">
        <v>1662</v>
      </c>
      <c r="C114" s="161" t="s">
        <v>1656</v>
      </c>
      <c r="D114" s="162">
        <v>90</v>
      </c>
      <c r="E114" s="163">
        <v>918.94676988651963</v>
      </c>
      <c r="F114" s="164">
        <v>82705.20928978677</v>
      </c>
      <c r="G114" s="165" t="s">
        <v>1661</v>
      </c>
      <c r="H114" s="162">
        <v>962</v>
      </c>
    </row>
    <row r="115" spans="2:8" x14ac:dyDescent="0.25">
      <c r="B115" s="166" t="s">
        <v>1664</v>
      </c>
      <c r="C115" s="167" t="s">
        <v>355</v>
      </c>
      <c r="D115" s="168">
        <v>20</v>
      </c>
      <c r="E115" s="169">
        <v>246.5</v>
      </c>
      <c r="F115" s="170">
        <v>4930</v>
      </c>
      <c r="G115" s="171" t="s">
        <v>1651</v>
      </c>
      <c r="H115" s="168">
        <v>968</v>
      </c>
    </row>
    <row r="116" spans="2:8" x14ac:dyDescent="0.25">
      <c r="B116" s="160" t="s">
        <v>1658</v>
      </c>
      <c r="C116" s="161" t="s">
        <v>1653</v>
      </c>
      <c r="D116" s="162">
        <v>200</v>
      </c>
      <c r="E116" s="163">
        <v>412.65956623293988</v>
      </c>
      <c r="F116" s="164">
        <v>82531.913246587981</v>
      </c>
      <c r="G116" s="165" t="s">
        <v>1659</v>
      </c>
      <c r="H116" s="162">
        <v>972</v>
      </c>
    </row>
    <row r="117" spans="2:8" x14ac:dyDescent="0.25">
      <c r="B117" s="166" t="s">
        <v>1664</v>
      </c>
      <c r="C117" s="167" t="s">
        <v>355</v>
      </c>
      <c r="D117" s="168">
        <v>20</v>
      </c>
      <c r="E117" s="169">
        <v>246.5</v>
      </c>
      <c r="F117" s="170">
        <v>4930</v>
      </c>
      <c r="G117" s="171" t="s">
        <v>1651</v>
      </c>
      <c r="H117" s="168">
        <v>980</v>
      </c>
    </row>
    <row r="118" spans="2:8" x14ac:dyDescent="0.25">
      <c r="B118" s="160" t="s">
        <v>1652</v>
      </c>
      <c r="C118" s="161" t="s">
        <v>1653</v>
      </c>
      <c r="D118" s="162">
        <v>7</v>
      </c>
      <c r="E118" s="163">
        <v>95.535014098134994</v>
      </c>
      <c r="F118" s="164">
        <v>668.74509868694497</v>
      </c>
      <c r="G118" s="165" t="s">
        <v>1654</v>
      </c>
      <c r="H118" s="162">
        <v>984</v>
      </c>
    </row>
    <row r="119" spans="2:8" x14ac:dyDescent="0.25">
      <c r="B119" s="166" t="s">
        <v>1662</v>
      </c>
      <c r="C119" s="167" t="s">
        <v>1656</v>
      </c>
      <c r="D119" s="168">
        <v>90</v>
      </c>
      <c r="E119" s="169">
        <v>918.94676988651963</v>
      </c>
      <c r="F119" s="170">
        <v>82705.20928978677</v>
      </c>
      <c r="G119" s="171" t="s">
        <v>1661</v>
      </c>
      <c r="H119" s="168">
        <v>990</v>
      </c>
    </row>
    <row r="120" spans="2:8" x14ac:dyDescent="0.25">
      <c r="B120" s="160" t="s">
        <v>1655</v>
      </c>
      <c r="C120" s="161" t="s">
        <v>1656</v>
      </c>
      <c r="D120" s="162">
        <v>3</v>
      </c>
      <c r="E120" s="163">
        <v>722.60968396089356</v>
      </c>
      <c r="F120" s="164">
        <v>2167.8290518826807</v>
      </c>
      <c r="G120" s="165" t="s">
        <v>1654</v>
      </c>
      <c r="H120" s="162">
        <v>1002</v>
      </c>
    </row>
    <row r="121" spans="2:8" x14ac:dyDescent="0.25">
      <c r="B121" s="166" t="s">
        <v>1650</v>
      </c>
      <c r="C121" s="167" t="s">
        <v>356</v>
      </c>
      <c r="D121" s="168">
        <v>46</v>
      </c>
      <c r="E121" s="169">
        <v>685.08452972448958</v>
      </c>
      <c r="F121" s="170">
        <v>31513.888367326523</v>
      </c>
      <c r="G121" s="171" t="s">
        <v>1651</v>
      </c>
      <c r="H121" s="168">
        <v>1011</v>
      </c>
    </row>
    <row r="122" spans="2:8" x14ac:dyDescent="0.25">
      <c r="B122" s="160" t="s">
        <v>1660</v>
      </c>
      <c r="C122" s="161" t="s">
        <v>355</v>
      </c>
      <c r="D122" s="162">
        <v>2</v>
      </c>
      <c r="E122" s="163">
        <v>19.147665484160999</v>
      </c>
      <c r="F122" s="164">
        <v>38.295330968321998</v>
      </c>
      <c r="G122" s="165" t="s">
        <v>1661</v>
      </c>
      <c r="H122" s="162">
        <v>1080</v>
      </c>
    </row>
    <row r="123" spans="2:8" x14ac:dyDescent="0.25">
      <c r="B123" s="166" t="s">
        <v>1665</v>
      </c>
      <c r="C123" s="167" t="s">
        <v>1656</v>
      </c>
      <c r="D123" s="168">
        <v>14</v>
      </c>
      <c r="E123" s="169">
        <v>710.13379041844917</v>
      </c>
      <c r="F123" s="170">
        <v>9941.8730658582881</v>
      </c>
      <c r="G123" s="171" t="s">
        <v>1659</v>
      </c>
      <c r="H123" s="168">
        <v>1089</v>
      </c>
    </row>
    <row r="124" spans="2:8" x14ac:dyDescent="0.25">
      <c r="B124" s="160" t="s">
        <v>1665</v>
      </c>
      <c r="C124" s="161" t="s">
        <v>1656</v>
      </c>
      <c r="D124" s="162">
        <v>1</v>
      </c>
      <c r="E124" s="163">
        <v>710.13379041844917</v>
      </c>
      <c r="F124" s="164">
        <v>710.13379041844917</v>
      </c>
      <c r="G124" s="165" t="s">
        <v>1659</v>
      </c>
      <c r="H124" s="162">
        <v>1095</v>
      </c>
    </row>
    <row r="125" spans="2:8" x14ac:dyDescent="0.25">
      <c r="B125" s="166" t="s">
        <v>1655</v>
      </c>
      <c r="C125" s="167" t="s">
        <v>1656</v>
      </c>
      <c r="D125" s="168">
        <v>2</v>
      </c>
      <c r="E125" s="169">
        <v>722.60968396089356</v>
      </c>
      <c r="F125" s="170">
        <v>1445.2193679217871</v>
      </c>
      <c r="G125" s="171" t="s">
        <v>1654</v>
      </c>
      <c r="H125" s="168">
        <v>1098</v>
      </c>
    </row>
    <row r="126" spans="2:8" x14ac:dyDescent="0.25">
      <c r="B126" s="160" t="s">
        <v>1669</v>
      </c>
      <c r="C126" s="161" t="s">
        <v>1656</v>
      </c>
      <c r="D126" s="162">
        <v>64</v>
      </c>
      <c r="E126" s="163">
        <v>58.506537185795999</v>
      </c>
      <c r="F126" s="164">
        <v>3744.4183798909439</v>
      </c>
      <c r="G126" s="165" t="s">
        <v>1659</v>
      </c>
      <c r="H126" s="162">
        <v>1098</v>
      </c>
    </row>
    <row r="127" spans="2:8" x14ac:dyDescent="0.25">
      <c r="B127" s="166" t="s">
        <v>1668</v>
      </c>
      <c r="C127" s="167" t="s">
        <v>355</v>
      </c>
      <c r="D127" s="168">
        <v>20</v>
      </c>
      <c r="E127" s="169">
        <v>901.83735540549128</v>
      </c>
      <c r="F127" s="170">
        <v>18036.747108109827</v>
      </c>
      <c r="G127" s="171" t="s">
        <v>1667</v>
      </c>
      <c r="H127" s="168">
        <v>1107</v>
      </c>
    </row>
    <row r="128" spans="2:8" x14ac:dyDescent="0.25">
      <c r="B128" s="160" t="s">
        <v>1672</v>
      </c>
      <c r="C128" s="161" t="s">
        <v>1653</v>
      </c>
      <c r="D128" s="162">
        <v>5</v>
      </c>
      <c r="E128" s="163">
        <v>75.832140006051006</v>
      </c>
      <c r="F128" s="164">
        <v>379.16070003025504</v>
      </c>
      <c r="G128" s="165" t="s">
        <v>1661</v>
      </c>
      <c r="H128" s="162">
        <v>1146</v>
      </c>
    </row>
    <row r="129" spans="2:8" x14ac:dyDescent="0.25">
      <c r="B129" s="166" t="s">
        <v>1670</v>
      </c>
      <c r="C129" s="167" t="s">
        <v>356</v>
      </c>
      <c r="D129" s="168">
        <v>12</v>
      </c>
      <c r="E129" s="169">
        <v>508.42909319374786</v>
      </c>
      <c r="F129" s="170">
        <v>6101.1491183249746</v>
      </c>
      <c r="G129" s="171" t="s">
        <v>1661</v>
      </c>
      <c r="H129" s="168">
        <v>1232</v>
      </c>
    </row>
    <row r="130" spans="2:8" x14ac:dyDescent="0.25">
      <c r="B130" s="160" t="s">
        <v>1666</v>
      </c>
      <c r="C130" s="161" t="s">
        <v>356</v>
      </c>
      <c r="D130" s="162">
        <v>4</v>
      </c>
      <c r="E130" s="163">
        <v>332.52460871838827</v>
      </c>
      <c r="F130" s="164">
        <v>1330.0984348735531</v>
      </c>
      <c r="G130" s="165" t="s">
        <v>1667</v>
      </c>
      <c r="H130" s="162">
        <v>1239</v>
      </c>
    </row>
    <row r="131" spans="2:8" x14ac:dyDescent="0.25">
      <c r="B131" s="166" t="s">
        <v>1669</v>
      </c>
      <c r="C131" s="167" t="s">
        <v>1656</v>
      </c>
      <c r="D131" s="168">
        <v>64</v>
      </c>
      <c r="E131" s="169">
        <v>58.506537185795999</v>
      </c>
      <c r="F131" s="170">
        <v>3744.4183798909439</v>
      </c>
      <c r="G131" s="171" t="s">
        <v>1659</v>
      </c>
      <c r="H131" s="168">
        <v>1248</v>
      </c>
    </row>
    <row r="132" spans="2:8" x14ac:dyDescent="0.25">
      <c r="B132" s="160" t="s">
        <v>1660</v>
      </c>
      <c r="C132" s="161" t="s">
        <v>355</v>
      </c>
      <c r="D132" s="162">
        <v>2</v>
      </c>
      <c r="E132" s="163">
        <v>19.147665484160999</v>
      </c>
      <c r="F132" s="164">
        <v>38.295330968321998</v>
      </c>
      <c r="G132" s="165" t="s">
        <v>1661</v>
      </c>
      <c r="H132" s="162">
        <v>1260</v>
      </c>
    </row>
    <row r="133" spans="2:8" x14ac:dyDescent="0.25">
      <c r="B133" s="166" t="s">
        <v>1663</v>
      </c>
      <c r="C133" s="167" t="s">
        <v>1653</v>
      </c>
      <c r="D133" s="168">
        <v>28</v>
      </c>
      <c r="E133" s="169">
        <v>858.91696029735044</v>
      </c>
      <c r="F133" s="170">
        <v>24049.674888325811</v>
      </c>
      <c r="G133" s="171" t="s">
        <v>1654</v>
      </c>
      <c r="H133" s="168">
        <v>1272</v>
      </c>
    </row>
    <row r="134" spans="2:8" x14ac:dyDescent="0.25">
      <c r="B134" s="160" t="s">
        <v>1652</v>
      </c>
      <c r="C134" s="161" t="s">
        <v>1653</v>
      </c>
      <c r="D134" s="162">
        <v>15</v>
      </c>
      <c r="E134" s="163">
        <v>95.535014098134994</v>
      </c>
      <c r="F134" s="164">
        <v>1433.0252114720249</v>
      </c>
      <c r="G134" s="165" t="s">
        <v>1654</v>
      </c>
      <c r="H134" s="162">
        <v>1288</v>
      </c>
    </row>
    <row r="135" spans="2:8" x14ac:dyDescent="0.25">
      <c r="B135" s="166" t="s">
        <v>1655</v>
      </c>
      <c r="C135" s="167" t="s">
        <v>1656</v>
      </c>
      <c r="D135" s="168">
        <v>3</v>
      </c>
      <c r="E135" s="169">
        <v>722.60968396089356</v>
      </c>
      <c r="F135" s="170">
        <v>2167.8290518826807</v>
      </c>
      <c r="G135" s="171" t="s">
        <v>1654</v>
      </c>
      <c r="H135" s="168">
        <v>1294</v>
      </c>
    </row>
    <row r="136" spans="2:8" x14ac:dyDescent="0.25">
      <c r="B136" s="160" t="s">
        <v>1657</v>
      </c>
      <c r="C136" s="161" t="s">
        <v>355</v>
      </c>
      <c r="D136" s="162">
        <v>31</v>
      </c>
      <c r="E136" s="163">
        <v>40.333238638787542</v>
      </c>
      <c r="F136" s="164">
        <v>1250.3303978024137</v>
      </c>
      <c r="G136" s="165" t="s">
        <v>1654</v>
      </c>
      <c r="H136" s="162">
        <v>1304</v>
      </c>
    </row>
    <row r="137" spans="2:8" x14ac:dyDescent="0.25">
      <c r="B137" s="166" t="s">
        <v>1670</v>
      </c>
      <c r="C137" s="167" t="s">
        <v>356</v>
      </c>
      <c r="D137" s="168">
        <v>12</v>
      </c>
      <c r="E137" s="169">
        <v>508.42909319374786</v>
      </c>
      <c r="F137" s="170">
        <v>6101.1491183249746</v>
      </c>
      <c r="G137" s="171" t="s">
        <v>1661</v>
      </c>
      <c r="H137" s="168">
        <v>1312</v>
      </c>
    </row>
    <row r="138" spans="2:8" x14ac:dyDescent="0.25">
      <c r="B138" s="160" t="s">
        <v>1665</v>
      </c>
      <c r="C138" s="161" t="s">
        <v>1656</v>
      </c>
      <c r="D138" s="162">
        <v>14</v>
      </c>
      <c r="E138" s="163">
        <v>710.13379041844917</v>
      </c>
      <c r="F138" s="164">
        <v>9941.8730658582881</v>
      </c>
      <c r="G138" s="165" t="s">
        <v>1659</v>
      </c>
      <c r="H138" s="162">
        <v>1350</v>
      </c>
    </row>
    <row r="139" spans="2:8" x14ac:dyDescent="0.25">
      <c r="B139" s="166" t="s">
        <v>1663</v>
      </c>
      <c r="C139" s="167" t="s">
        <v>1653</v>
      </c>
      <c r="D139" s="168">
        <v>28</v>
      </c>
      <c r="E139" s="169">
        <v>858.91696029735044</v>
      </c>
      <c r="F139" s="170">
        <v>24049.674888325811</v>
      </c>
      <c r="G139" s="171" t="s">
        <v>1654</v>
      </c>
      <c r="H139" s="168">
        <v>1352</v>
      </c>
    </row>
    <row r="140" spans="2:8" x14ac:dyDescent="0.25">
      <c r="B140" s="160" t="s">
        <v>1664</v>
      </c>
      <c r="C140" s="161" t="s">
        <v>355</v>
      </c>
      <c r="D140" s="162">
        <v>20</v>
      </c>
      <c r="E140" s="163">
        <v>246.5</v>
      </c>
      <c r="F140" s="164">
        <v>4930</v>
      </c>
      <c r="G140" s="165" t="s">
        <v>1651</v>
      </c>
      <c r="H140" s="162">
        <v>1352</v>
      </c>
    </row>
    <row r="141" spans="2:8" x14ac:dyDescent="0.25">
      <c r="B141" s="166" t="s">
        <v>1658</v>
      </c>
      <c r="C141" s="167" t="s">
        <v>1653</v>
      </c>
      <c r="D141" s="168">
        <v>174</v>
      </c>
      <c r="E141" s="169">
        <v>412.65956623293988</v>
      </c>
      <c r="F141" s="170">
        <v>71802.764524531536</v>
      </c>
      <c r="G141" s="171" t="s">
        <v>1659</v>
      </c>
      <c r="H141" s="168">
        <v>1376</v>
      </c>
    </row>
    <row r="142" spans="2:8" x14ac:dyDescent="0.25">
      <c r="B142" s="160" t="s">
        <v>1671</v>
      </c>
      <c r="C142" s="161" t="s">
        <v>356</v>
      </c>
      <c r="D142" s="162">
        <v>1</v>
      </c>
      <c r="E142" s="163">
        <v>444.53228917292074</v>
      </c>
      <c r="F142" s="164">
        <v>444.53228917292074</v>
      </c>
      <c r="G142" s="165" t="s">
        <v>1651</v>
      </c>
      <c r="H142" s="162">
        <v>1384</v>
      </c>
    </row>
    <row r="143" spans="2:8" x14ac:dyDescent="0.25">
      <c r="B143" s="166" t="s">
        <v>1668</v>
      </c>
      <c r="C143" s="167" t="s">
        <v>355</v>
      </c>
      <c r="D143" s="168">
        <v>20</v>
      </c>
      <c r="E143" s="169">
        <v>901.83735540549128</v>
      </c>
      <c r="F143" s="170">
        <v>18036.747108109827</v>
      </c>
      <c r="G143" s="171" t="s">
        <v>1667</v>
      </c>
      <c r="H143" s="168">
        <v>1387</v>
      </c>
    </row>
    <row r="144" spans="2:8" x14ac:dyDescent="0.25">
      <c r="B144" s="160" t="s">
        <v>1666</v>
      </c>
      <c r="C144" s="161" t="s">
        <v>356</v>
      </c>
      <c r="D144" s="162">
        <v>4</v>
      </c>
      <c r="E144" s="163">
        <v>332.52460871838827</v>
      </c>
      <c r="F144" s="164">
        <v>1330.0984348735531</v>
      </c>
      <c r="G144" s="165" t="s">
        <v>1667</v>
      </c>
      <c r="H144" s="162">
        <v>1396</v>
      </c>
    </row>
    <row r="145" spans="2:8" x14ac:dyDescent="0.25">
      <c r="B145" s="166" t="s">
        <v>1664</v>
      </c>
      <c r="C145" s="167" t="s">
        <v>355</v>
      </c>
      <c r="D145" s="168">
        <v>20</v>
      </c>
      <c r="E145" s="169">
        <v>246.5</v>
      </c>
      <c r="F145" s="170">
        <v>4930</v>
      </c>
      <c r="G145" s="171" t="s">
        <v>1651</v>
      </c>
      <c r="H145" s="168">
        <v>1400</v>
      </c>
    </row>
    <row r="146" spans="2:8" x14ac:dyDescent="0.25">
      <c r="B146" s="160" t="s">
        <v>1663</v>
      </c>
      <c r="C146" s="161" t="s">
        <v>1653</v>
      </c>
      <c r="D146" s="162">
        <v>21</v>
      </c>
      <c r="E146" s="163">
        <v>858.91696029735044</v>
      </c>
      <c r="F146" s="164">
        <v>18037.256166244359</v>
      </c>
      <c r="G146" s="165" t="s">
        <v>1654</v>
      </c>
      <c r="H146" s="162">
        <v>1408</v>
      </c>
    </row>
    <row r="147" spans="2:8" x14ac:dyDescent="0.25">
      <c r="B147" s="166" t="s">
        <v>1665</v>
      </c>
      <c r="C147" s="167" t="s">
        <v>1656</v>
      </c>
      <c r="D147" s="168">
        <v>14</v>
      </c>
      <c r="E147" s="169">
        <v>710.13379041844917</v>
      </c>
      <c r="F147" s="170">
        <v>9941.8730658582881</v>
      </c>
      <c r="G147" s="171" t="s">
        <v>1659</v>
      </c>
      <c r="H147" s="168">
        <v>1410</v>
      </c>
    </row>
    <row r="148" spans="2:8" x14ac:dyDescent="0.25">
      <c r="B148" s="160" t="s">
        <v>1662</v>
      </c>
      <c r="C148" s="161" t="s">
        <v>1656</v>
      </c>
      <c r="D148" s="162">
        <v>90</v>
      </c>
      <c r="E148" s="163">
        <v>918.94676988651963</v>
      </c>
      <c r="F148" s="164">
        <v>82705.20928978677</v>
      </c>
      <c r="G148" s="165" t="s">
        <v>1661</v>
      </c>
      <c r="H148" s="162">
        <v>1418</v>
      </c>
    </row>
    <row r="149" spans="2:8" x14ac:dyDescent="0.25">
      <c r="B149" s="166" t="s">
        <v>1672</v>
      </c>
      <c r="C149" s="167" t="s">
        <v>1653</v>
      </c>
      <c r="D149" s="168">
        <v>5</v>
      </c>
      <c r="E149" s="169">
        <v>75.832140006051006</v>
      </c>
      <c r="F149" s="170">
        <v>379.16070003025504</v>
      </c>
      <c r="G149" s="171" t="s">
        <v>1661</v>
      </c>
      <c r="H149" s="168">
        <v>1431</v>
      </c>
    </row>
    <row r="150" spans="2:8" x14ac:dyDescent="0.25">
      <c r="B150" s="160" t="s">
        <v>1652</v>
      </c>
      <c r="C150" s="161" t="s">
        <v>1653</v>
      </c>
      <c r="D150" s="162">
        <v>7</v>
      </c>
      <c r="E150" s="163">
        <v>95.535014098134994</v>
      </c>
      <c r="F150" s="164">
        <v>668.74509868694497</v>
      </c>
      <c r="G150" s="165" t="s">
        <v>1654</v>
      </c>
      <c r="H150" s="162">
        <v>1450</v>
      </c>
    </row>
    <row r="151" spans="2:8" x14ac:dyDescent="0.25">
      <c r="B151" s="166" t="s">
        <v>1671</v>
      </c>
      <c r="C151" s="167" t="s">
        <v>356</v>
      </c>
      <c r="D151" s="168">
        <v>1</v>
      </c>
      <c r="E151" s="169">
        <v>444.53228917292074</v>
      </c>
      <c r="F151" s="170">
        <v>444.53228917292074</v>
      </c>
      <c r="G151" s="171" t="s">
        <v>1651</v>
      </c>
      <c r="H151" s="168">
        <v>1450</v>
      </c>
    </row>
    <row r="152" spans="2:8" x14ac:dyDescent="0.25">
      <c r="B152" s="160" t="s">
        <v>1652</v>
      </c>
      <c r="C152" s="161" t="s">
        <v>1653</v>
      </c>
      <c r="D152" s="162">
        <v>15</v>
      </c>
      <c r="E152" s="163">
        <v>95.535014098134994</v>
      </c>
      <c r="F152" s="164">
        <v>1433.0252114720249</v>
      </c>
      <c r="G152" s="165" t="s">
        <v>1654</v>
      </c>
      <c r="H152" s="162">
        <v>1450</v>
      </c>
    </row>
    <row r="153" spans="2:8" x14ac:dyDescent="0.25">
      <c r="B153" s="166" t="s">
        <v>1658</v>
      </c>
      <c r="C153" s="167" t="s">
        <v>1653</v>
      </c>
      <c r="D153" s="168">
        <v>174</v>
      </c>
      <c r="E153" s="169">
        <v>412.65956623293988</v>
      </c>
      <c r="F153" s="170">
        <v>71802.764524531536</v>
      </c>
      <c r="G153" s="171" t="s">
        <v>1659</v>
      </c>
      <c r="H153" s="168">
        <v>1452</v>
      </c>
    </row>
    <row r="154" spans="2:8" x14ac:dyDescent="0.25">
      <c r="B154" s="160" t="s">
        <v>1662</v>
      </c>
      <c r="C154" s="161" t="s">
        <v>1656</v>
      </c>
      <c r="D154" s="162">
        <v>90</v>
      </c>
      <c r="E154" s="163">
        <v>918.94676988651963</v>
      </c>
      <c r="F154" s="164">
        <v>82705.20928978677</v>
      </c>
      <c r="G154" s="165" t="s">
        <v>1661</v>
      </c>
      <c r="H154" s="162">
        <v>1455</v>
      </c>
    </row>
    <row r="155" spans="2:8" x14ac:dyDescent="0.25">
      <c r="B155" s="166" t="s">
        <v>1665</v>
      </c>
      <c r="C155" s="167" t="s">
        <v>1656</v>
      </c>
      <c r="D155" s="168">
        <v>1</v>
      </c>
      <c r="E155" s="169">
        <v>710.13379041844917</v>
      </c>
      <c r="F155" s="170">
        <v>710.13379041844917</v>
      </c>
      <c r="G155" s="171" t="s">
        <v>1659</v>
      </c>
      <c r="H155" s="168">
        <v>1462</v>
      </c>
    </row>
    <row r="156" spans="2:8" x14ac:dyDescent="0.25">
      <c r="B156" s="160" t="s">
        <v>1662</v>
      </c>
      <c r="C156" s="161" t="s">
        <v>1656</v>
      </c>
      <c r="D156" s="162">
        <v>73</v>
      </c>
      <c r="E156" s="163">
        <v>918.94676988651963</v>
      </c>
      <c r="F156" s="164">
        <v>67083.114201715929</v>
      </c>
      <c r="G156" s="165" t="s">
        <v>1661</v>
      </c>
      <c r="H156" s="162">
        <v>1470</v>
      </c>
    </row>
    <row r="157" spans="2:8" x14ac:dyDescent="0.25">
      <c r="B157" s="166" t="s">
        <v>1660</v>
      </c>
      <c r="C157" s="167" t="s">
        <v>355</v>
      </c>
      <c r="D157" s="168">
        <v>2</v>
      </c>
      <c r="E157" s="169">
        <v>19.147665484160999</v>
      </c>
      <c r="F157" s="170">
        <v>38.295330968321998</v>
      </c>
      <c r="G157" s="171" t="s">
        <v>1661</v>
      </c>
      <c r="H157" s="168">
        <v>1472</v>
      </c>
    </row>
    <row r="158" spans="2:8" x14ac:dyDescent="0.25">
      <c r="B158" s="160" t="s">
        <v>1657</v>
      </c>
      <c r="C158" s="161" t="s">
        <v>355</v>
      </c>
      <c r="D158" s="162">
        <v>31</v>
      </c>
      <c r="E158" s="163">
        <v>40.333238638787542</v>
      </c>
      <c r="F158" s="164">
        <v>1250.3303978024137</v>
      </c>
      <c r="G158" s="165" t="s">
        <v>1654</v>
      </c>
      <c r="H158" s="162">
        <v>1474</v>
      </c>
    </row>
    <row r="159" spans="2:8" x14ac:dyDescent="0.25">
      <c r="B159" s="166" t="s">
        <v>1663</v>
      </c>
      <c r="C159" s="167" t="s">
        <v>1653</v>
      </c>
      <c r="D159" s="168">
        <v>21</v>
      </c>
      <c r="E159" s="169">
        <v>858.91696029735044</v>
      </c>
      <c r="F159" s="170">
        <v>18037.256166244359</v>
      </c>
      <c r="G159" s="171" t="s">
        <v>1654</v>
      </c>
      <c r="H159" s="168">
        <v>1512</v>
      </c>
    </row>
    <row r="160" spans="2:8" x14ac:dyDescent="0.25">
      <c r="B160" s="160" t="s">
        <v>1664</v>
      </c>
      <c r="C160" s="161" t="s">
        <v>355</v>
      </c>
      <c r="D160" s="162">
        <v>9</v>
      </c>
      <c r="E160" s="163">
        <v>246.5</v>
      </c>
      <c r="F160" s="164">
        <v>2218.5</v>
      </c>
      <c r="G160" s="165" t="s">
        <v>1651</v>
      </c>
      <c r="H160" s="162">
        <v>1512</v>
      </c>
    </row>
    <row r="161" spans="2:8" x14ac:dyDescent="0.25">
      <c r="B161" s="166" t="s">
        <v>1671</v>
      </c>
      <c r="C161" s="167" t="s">
        <v>356</v>
      </c>
      <c r="D161" s="168">
        <v>0</v>
      </c>
      <c r="E161" s="169">
        <v>444.53228917292074</v>
      </c>
      <c r="F161" s="170">
        <v>0</v>
      </c>
      <c r="G161" s="171" t="s">
        <v>1651</v>
      </c>
      <c r="H161" s="168">
        <v>1530</v>
      </c>
    </row>
    <row r="162" spans="2:8" x14ac:dyDescent="0.25">
      <c r="B162" s="160" t="s">
        <v>1658</v>
      </c>
      <c r="C162" s="161" t="s">
        <v>1653</v>
      </c>
      <c r="D162" s="162">
        <v>200</v>
      </c>
      <c r="E162" s="163">
        <v>412.65956623293988</v>
      </c>
      <c r="F162" s="164">
        <v>82531.913246587981</v>
      </c>
      <c r="G162" s="165" t="s">
        <v>1659</v>
      </c>
      <c r="H162" s="162">
        <v>1540</v>
      </c>
    </row>
    <row r="163" spans="2:8" x14ac:dyDescent="0.25">
      <c r="B163" s="166" t="s">
        <v>1650</v>
      </c>
      <c r="C163" s="167" t="s">
        <v>356</v>
      </c>
      <c r="D163" s="168">
        <v>101</v>
      </c>
      <c r="E163" s="169">
        <v>685.08452972448958</v>
      </c>
      <c r="F163" s="170">
        <v>69193.537502173451</v>
      </c>
      <c r="G163" s="171" t="s">
        <v>1651</v>
      </c>
      <c r="H163" s="168">
        <v>1540</v>
      </c>
    </row>
    <row r="164" spans="2:8" x14ac:dyDescent="0.25">
      <c r="B164" s="160" t="s">
        <v>1663</v>
      </c>
      <c r="C164" s="161" t="s">
        <v>1653</v>
      </c>
      <c r="D164" s="162">
        <v>28</v>
      </c>
      <c r="E164" s="163">
        <v>858.91696029735044</v>
      </c>
      <c r="F164" s="164">
        <v>24049.674888325811</v>
      </c>
      <c r="G164" s="165" t="s">
        <v>1654</v>
      </c>
      <c r="H164" s="162">
        <v>1552</v>
      </c>
    </row>
    <row r="165" spans="2:8" x14ac:dyDescent="0.25">
      <c r="B165" s="166" t="s">
        <v>1666</v>
      </c>
      <c r="C165" s="167" t="s">
        <v>356</v>
      </c>
      <c r="D165" s="168">
        <v>4</v>
      </c>
      <c r="E165" s="169">
        <v>332.52460871838827</v>
      </c>
      <c r="F165" s="170">
        <v>1330.0984348735531</v>
      </c>
      <c r="G165" s="171" t="s">
        <v>1667</v>
      </c>
      <c r="H165" s="168">
        <v>1570</v>
      </c>
    </row>
    <row r="166" spans="2:8" x14ac:dyDescent="0.25">
      <c r="B166" s="160" t="s">
        <v>1650</v>
      </c>
      <c r="C166" s="161" t="s">
        <v>356</v>
      </c>
      <c r="D166" s="162">
        <v>46</v>
      </c>
      <c r="E166" s="163">
        <v>685.08452972448958</v>
      </c>
      <c r="F166" s="164">
        <v>31513.888367326523</v>
      </c>
      <c r="G166" s="165" t="s">
        <v>1651</v>
      </c>
      <c r="H166" s="162">
        <v>1570</v>
      </c>
    </row>
    <row r="167" spans="2:8" x14ac:dyDescent="0.25">
      <c r="B167" s="166" t="s">
        <v>1668</v>
      </c>
      <c r="C167" s="167" t="s">
        <v>355</v>
      </c>
      <c r="D167" s="168">
        <v>12</v>
      </c>
      <c r="E167" s="169">
        <v>901.83735540549128</v>
      </c>
      <c r="F167" s="170">
        <v>10822.048264865894</v>
      </c>
      <c r="G167" s="171" t="s">
        <v>1667</v>
      </c>
      <c r="H167" s="168">
        <v>1573</v>
      </c>
    </row>
    <row r="168" spans="2:8" x14ac:dyDescent="0.25">
      <c r="B168" s="160" t="s">
        <v>1670</v>
      </c>
      <c r="C168" s="161" t="s">
        <v>356</v>
      </c>
      <c r="D168" s="162">
        <v>12</v>
      </c>
      <c r="E168" s="163">
        <v>508.42909319374786</v>
      </c>
      <c r="F168" s="164">
        <v>6101.1491183249746</v>
      </c>
      <c r="G168" s="165" t="s">
        <v>1661</v>
      </c>
      <c r="H168" s="162">
        <v>1584</v>
      </c>
    </row>
    <row r="169" spans="2:8" x14ac:dyDescent="0.25">
      <c r="B169" s="166" t="s">
        <v>1660</v>
      </c>
      <c r="C169" s="167" t="s">
        <v>355</v>
      </c>
      <c r="D169" s="168">
        <v>2</v>
      </c>
      <c r="E169" s="169">
        <v>19.147665484160999</v>
      </c>
      <c r="F169" s="170">
        <v>38.295330968321998</v>
      </c>
      <c r="G169" s="171" t="s">
        <v>1661</v>
      </c>
      <c r="H169" s="168">
        <v>1584</v>
      </c>
    </row>
    <row r="170" spans="2:8" x14ac:dyDescent="0.25">
      <c r="B170" s="160" t="s">
        <v>1650</v>
      </c>
      <c r="C170" s="161" t="s">
        <v>356</v>
      </c>
      <c r="D170" s="162">
        <v>46</v>
      </c>
      <c r="E170" s="163">
        <v>685.08452972448958</v>
      </c>
      <c r="F170" s="164">
        <v>31513.888367326523</v>
      </c>
      <c r="G170" s="165" t="s">
        <v>1651</v>
      </c>
      <c r="H170" s="162">
        <v>1587</v>
      </c>
    </row>
    <row r="171" spans="2:8" x14ac:dyDescent="0.25">
      <c r="B171" s="166" t="s">
        <v>1664</v>
      </c>
      <c r="C171" s="167" t="s">
        <v>355</v>
      </c>
      <c r="D171" s="168">
        <v>9</v>
      </c>
      <c r="E171" s="169">
        <v>246.5</v>
      </c>
      <c r="F171" s="170">
        <v>2218.5</v>
      </c>
      <c r="G171" s="171" t="s">
        <v>1651</v>
      </c>
      <c r="H171" s="168">
        <v>1596</v>
      </c>
    </row>
    <row r="172" spans="2:8" x14ac:dyDescent="0.25">
      <c r="B172" s="160" t="s">
        <v>1672</v>
      </c>
      <c r="C172" s="161" t="s">
        <v>1653</v>
      </c>
      <c r="D172" s="162">
        <v>5</v>
      </c>
      <c r="E172" s="163">
        <v>75.832140006051006</v>
      </c>
      <c r="F172" s="164">
        <v>379.16070003025504</v>
      </c>
      <c r="G172" s="165" t="s">
        <v>1661</v>
      </c>
      <c r="H172" s="162">
        <v>1615</v>
      </c>
    </row>
    <row r="173" spans="2:8" x14ac:dyDescent="0.25">
      <c r="B173" s="166" t="s">
        <v>1655</v>
      </c>
      <c r="C173" s="167" t="s">
        <v>1656</v>
      </c>
      <c r="D173" s="168">
        <v>3</v>
      </c>
      <c r="E173" s="169">
        <v>722.60968396089356</v>
      </c>
      <c r="F173" s="170">
        <v>2167.8290518826807</v>
      </c>
      <c r="G173" s="171" t="s">
        <v>1654</v>
      </c>
      <c r="H173" s="168">
        <v>1617</v>
      </c>
    </row>
    <row r="174" spans="2:8" x14ac:dyDescent="0.25">
      <c r="B174" s="160" t="s">
        <v>1671</v>
      </c>
      <c r="C174" s="161" t="s">
        <v>356</v>
      </c>
      <c r="D174" s="162">
        <v>0</v>
      </c>
      <c r="E174" s="163">
        <v>444.53228917292074</v>
      </c>
      <c r="F174" s="164">
        <v>0</v>
      </c>
      <c r="G174" s="165" t="s">
        <v>1651</v>
      </c>
      <c r="H174" s="162">
        <v>1620</v>
      </c>
    </row>
    <row r="175" spans="2:8" x14ac:dyDescent="0.25">
      <c r="B175" s="166" t="s">
        <v>1662</v>
      </c>
      <c r="C175" s="167" t="s">
        <v>1656</v>
      </c>
      <c r="D175" s="168">
        <v>90</v>
      </c>
      <c r="E175" s="169">
        <v>918.94676988651963</v>
      </c>
      <c r="F175" s="170">
        <v>82705.20928978677</v>
      </c>
      <c r="G175" s="171" t="s">
        <v>1661</v>
      </c>
      <c r="H175" s="168">
        <v>1656</v>
      </c>
    </row>
    <row r="176" spans="2:8" x14ac:dyDescent="0.25">
      <c r="B176" s="160" t="s">
        <v>1666</v>
      </c>
      <c r="C176" s="161" t="s">
        <v>356</v>
      </c>
      <c r="D176" s="162">
        <v>9</v>
      </c>
      <c r="E176" s="163">
        <v>332.52460871838827</v>
      </c>
      <c r="F176" s="164">
        <v>2992.7214784654943</v>
      </c>
      <c r="G176" s="165" t="s">
        <v>1667</v>
      </c>
      <c r="H176" s="162">
        <v>1665</v>
      </c>
    </row>
    <row r="177" spans="2:8" x14ac:dyDescent="0.25">
      <c r="B177" s="166" t="s">
        <v>1670</v>
      </c>
      <c r="C177" s="167" t="s">
        <v>356</v>
      </c>
      <c r="D177" s="168">
        <v>12</v>
      </c>
      <c r="E177" s="169">
        <v>508.42909319374786</v>
      </c>
      <c r="F177" s="170">
        <v>6101.1491183249746</v>
      </c>
      <c r="G177" s="171" t="s">
        <v>1661</v>
      </c>
      <c r="H177" s="168">
        <v>1680</v>
      </c>
    </row>
    <row r="178" spans="2:8" x14ac:dyDescent="0.25">
      <c r="B178" s="160" t="s">
        <v>1668</v>
      </c>
      <c r="C178" s="161" t="s">
        <v>355</v>
      </c>
      <c r="D178" s="162">
        <v>20</v>
      </c>
      <c r="E178" s="163">
        <v>901.83735540549128</v>
      </c>
      <c r="F178" s="164">
        <v>18036.747108109827</v>
      </c>
      <c r="G178" s="165" t="s">
        <v>1667</v>
      </c>
      <c r="H178" s="162">
        <v>1682</v>
      </c>
    </row>
    <row r="179" spans="2:8" x14ac:dyDescent="0.25">
      <c r="B179" s="166" t="s">
        <v>1650</v>
      </c>
      <c r="C179" s="167" t="s">
        <v>356</v>
      </c>
      <c r="D179" s="168">
        <v>101</v>
      </c>
      <c r="E179" s="169">
        <v>685.08452972448958</v>
      </c>
      <c r="F179" s="170">
        <v>69193.537502173451</v>
      </c>
      <c r="G179" s="171" t="s">
        <v>1651</v>
      </c>
      <c r="H179" s="168">
        <v>1690</v>
      </c>
    </row>
    <row r="180" spans="2:8" x14ac:dyDescent="0.25">
      <c r="B180" s="160" t="s">
        <v>1652</v>
      </c>
      <c r="C180" s="161" t="s">
        <v>1653</v>
      </c>
      <c r="D180" s="162">
        <v>15</v>
      </c>
      <c r="E180" s="163">
        <v>95.535014098134994</v>
      </c>
      <c r="F180" s="164">
        <v>1433.0252114720249</v>
      </c>
      <c r="G180" s="165" t="s">
        <v>1654</v>
      </c>
      <c r="H180" s="162">
        <v>1690</v>
      </c>
    </row>
    <row r="181" spans="2:8" x14ac:dyDescent="0.25">
      <c r="B181" s="166" t="s">
        <v>1671</v>
      </c>
      <c r="C181" s="167" t="s">
        <v>356</v>
      </c>
      <c r="D181" s="168">
        <v>0</v>
      </c>
      <c r="E181" s="169">
        <v>444.53228917292074</v>
      </c>
      <c r="F181" s="170">
        <v>0</v>
      </c>
      <c r="G181" s="171" t="s">
        <v>1651</v>
      </c>
      <c r="H181" s="168">
        <v>1696</v>
      </c>
    </row>
    <row r="182" spans="2:8" x14ac:dyDescent="0.25">
      <c r="B182" s="160" t="s">
        <v>1655</v>
      </c>
      <c r="C182" s="161" t="s">
        <v>1656</v>
      </c>
      <c r="D182" s="162">
        <v>2</v>
      </c>
      <c r="E182" s="163">
        <v>722.60968396089356</v>
      </c>
      <c r="F182" s="164">
        <v>1445.2193679217871</v>
      </c>
      <c r="G182" s="165" t="s">
        <v>1654</v>
      </c>
      <c r="H182" s="162">
        <v>1701</v>
      </c>
    </row>
    <row r="183" spans="2:8" x14ac:dyDescent="0.25">
      <c r="B183" s="166" t="s">
        <v>1665</v>
      </c>
      <c r="C183" s="167" t="s">
        <v>1656</v>
      </c>
      <c r="D183" s="168">
        <v>14</v>
      </c>
      <c r="E183" s="169">
        <v>710.13379041844917</v>
      </c>
      <c r="F183" s="170">
        <v>9941.8730658582881</v>
      </c>
      <c r="G183" s="171" t="s">
        <v>1659</v>
      </c>
      <c r="H183" s="168">
        <v>1710</v>
      </c>
    </row>
    <row r="184" spans="2:8" x14ac:dyDescent="0.25">
      <c r="B184" s="160" t="s">
        <v>1670</v>
      </c>
      <c r="C184" s="161" t="s">
        <v>356</v>
      </c>
      <c r="D184" s="162">
        <v>2</v>
      </c>
      <c r="E184" s="163">
        <v>508.42909319374786</v>
      </c>
      <c r="F184" s="164">
        <v>1016.8581863874957</v>
      </c>
      <c r="G184" s="165" t="s">
        <v>1661</v>
      </c>
      <c r="H184" s="162">
        <v>1728</v>
      </c>
    </row>
    <row r="185" spans="2:8" x14ac:dyDescent="0.25">
      <c r="B185" s="166" t="s">
        <v>1655</v>
      </c>
      <c r="C185" s="167" t="s">
        <v>1656</v>
      </c>
      <c r="D185" s="168">
        <v>2</v>
      </c>
      <c r="E185" s="169">
        <v>722.60968396089356</v>
      </c>
      <c r="F185" s="170">
        <v>1445.2193679217871</v>
      </c>
      <c r="G185" s="171" t="s">
        <v>1654</v>
      </c>
      <c r="H185" s="168">
        <v>1740</v>
      </c>
    </row>
    <row r="186" spans="2:8" x14ac:dyDescent="0.25">
      <c r="B186" s="160" t="s">
        <v>1663</v>
      </c>
      <c r="C186" s="161" t="s">
        <v>1653</v>
      </c>
      <c r="D186" s="162">
        <v>28</v>
      </c>
      <c r="E186" s="163">
        <v>858.91696029735044</v>
      </c>
      <c r="F186" s="164">
        <v>24049.674888325811</v>
      </c>
      <c r="G186" s="165" t="s">
        <v>1654</v>
      </c>
      <c r="H186" s="162">
        <v>1744</v>
      </c>
    </row>
    <row r="187" spans="2:8" x14ac:dyDescent="0.25">
      <c r="B187" s="166" t="s">
        <v>1650</v>
      </c>
      <c r="C187" s="167" t="s">
        <v>356</v>
      </c>
      <c r="D187" s="168">
        <v>101</v>
      </c>
      <c r="E187" s="169">
        <v>685.08452972448958</v>
      </c>
      <c r="F187" s="170">
        <v>69193.537502173451</v>
      </c>
      <c r="G187" s="171" t="s">
        <v>1651</v>
      </c>
      <c r="H187" s="168">
        <v>1746</v>
      </c>
    </row>
    <row r="188" spans="2:8" x14ac:dyDescent="0.25">
      <c r="B188" s="160" t="s">
        <v>1666</v>
      </c>
      <c r="C188" s="161" t="s">
        <v>356</v>
      </c>
      <c r="D188" s="162">
        <v>4</v>
      </c>
      <c r="E188" s="163">
        <v>332.52460871838827</v>
      </c>
      <c r="F188" s="164">
        <v>1330.0984348735531</v>
      </c>
      <c r="G188" s="165" t="s">
        <v>1667</v>
      </c>
      <c r="H188" s="162">
        <v>1767</v>
      </c>
    </row>
    <row r="189" spans="2:8" x14ac:dyDescent="0.25">
      <c r="B189" s="166" t="s">
        <v>1670</v>
      </c>
      <c r="C189" s="167" t="s">
        <v>356</v>
      </c>
      <c r="D189" s="168">
        <v>2</v>
      </c>
      <c r="E189" s="169">
        <v>508.42909319374786</v>
      </c>
      <c r="F189" s="170">
        <v>1016.8581863874957</v>
      </c>
      <c r="G189" s="171" t="s">
        <v>1661</v>
      </c>
      <c r="H189" s="168">
        <v>1792</v>
      </c>
    </row>
    <row r="190" spans="2:8" x14ac:dyDescent="0.25">
      <c r="B190" s="160" t="s">
        <v>1650</v>
      </c>
      <c r="C190" s="161" t="s">
        <v>356</v>
      </c>
      <c r="D190" s="162">
        <v>46</v>
      </c>
      <c r="E190" s="163">
        <v>685.08452972448958</v>
      </c>
      <c r="F190" s="164">
        <v>31513.888367326523</v>
      </c>
      <c r="G190" s="165" t="s">
        <v>1651</v>
      </c>
      <c r="H190" s="162">
        <v>1860</v>
      </c>
    </row>
    <row r="191" spans="2:8" x14ac:dyDescent="0.25">
      <c r="B191" s="166" t="s">
        <v>1657</v>
      </c>
      <c r="C191" s="167" t="s">
        <v>355</v>
      </c>
      <c r="D191" s="168">
        <v>2</v>
      </c>
      <c r="E191" s="169">
        <v>40.333238638787542</v>
      </c>
      <c r="F191" s="170">
        <v>80.666477277575083</v>
      </c>
      <c r="G191" s="171" t="s">
        <v>1654</v>
      </c>
      <c r="H191" s="168">
        <v>1911</v>
      </c>
    </row>
    <row r="192" spans="2:8" x14ac:dyDescent="0.25">
      <c r="B192" s="160" t="s">
        <v>1670</v>
      </c>
      <c r="C192" s="161" t="s">
        <v>356</v>
      </c>
      <c r="D192" s="162">
        <v>2</v>
      </c>
      <c r="E192" s="163">
        <v>508.42909319374786</v>
      </c>
      <c r="F192" s="164">
        <v>1016.8581863874957</v>
      </c>
      <c r="G192" s="165" t="s">
        <v>1661</v>
      </c>
      <c r="H192" s="162">
        <v>1920</v>
      </c>
    </row>
    <row r="193" spans="2:8" x14ac:dyDescent="0.25">
      <c r="B193" s="160" t="s">
        <v>1650</v>
      </c>
      <c r="C193" s="161" t="s">
        <v>356</v>
      </c>
      <c r="D193" s="162">
        <v>101</v>
      </c>
      <c r="E193" s="163">
        <v>685.08452972448958</v>
      </c>
      <c r="F193" s="164">
        <v>69193.537502173451</v>
      </c>
      <c r="G193" s="165" t="s">
        <v>1651</v>
      </c>
      <c r="H193" s="162">
        <v>1932</v>
      </c>
    </row>
    <row r="194" spans="2:8" x14ac:dyDescent="0.25">
      <c r="B194" s="166" t="s">
        <v>1650</v>
      </c>
      <c r="C194" s="167" t="s">
        <v>356</v>
      </c>
      <c r="D194" s="168">
        <v>46</v>
      </c>
      <c r="E194" s="169">
        <v>685.08452972448958</v>
      </c>
      <c r="F194" s="170">
        <v>31513.888367326523</v>
      </c>
      <c r="G194" s="171" t="s">
        <v>1651</v>
      </c>
      <c r="H194" s="168">
        <v>1944</v>
      </c>
    </row>
    <row r="195" spans="2:8" x14ac:dyDescent="0.25">
      <c r="B195" s="160" t="s">
        <v>1650</v>
      </c>
      <c r="C195" s="161" t="s">
        <v>356</v>
      </c>
      <c r="D195" s="162">
        <v>46</v>
      </c>
      <c r="E195" s="163">
        <v>685.08452972448958</v>
      </c>
      <c r="F195" s="164">
        <v>31513.888367326523</v>
      </c>
      <c r="G195" s="165" t="s">
        <v>1651</v>
      </c>
      <c r="H195" s="162">
        <v>1947</v>
      </c>
    </row>
    <row r="196" spans="2:8" x14ac:dyDescent="0.25">
      <c r="B196" s="166" t="s">
        <v>1671</v>
      </c>
      <c r="C196" s="167" t="s">
        <v>356</v>
      </c>
      <c r="D196" s="168">
        <v>1</v>
      </c>
      <c r="E196" s="169">
        <v>444.53228917292074</v>
      </c>
      <c r="F196" s="170">
        <v>444.53228917292074</v>
      </c>
      <c r="G196" s="171" t="s">
        <v>1651</v>
      </c>
      <c r="H196" s="168">
        <v>1962</v>
      </c>
    </row>
    <row r="197" spans="2:8" x14ac:dyDescent="0.25">
      <c r="B197" s="160" t="s">
        <v>1664</v>
      </c>
      <c r="C197" s="161" t="s">
        <v>355</v>
      </c>
      <c r="D197" s="162">
        <v>20</v>
      </c>
      <c r="E197" s="163">
        <v>246.5</v>
      </c>
      <c r="F197" s="164">
        <v>4930</v>
      </c>
      <c r="G197" s="165" t="s">
        <v>1651</v>
      </c>
      <c r="H197" s="162">
        <v>1968</v>
      </c>
    </row>
    <row r="198" spans="2:8" x14ac:dyDescent="0.25">
      <c r="B198" s="166" t="s">
        <v>1666</v>
      </c>
      <c r="C198" s="167" t="s">
        <v>356</v>
      </c>
      <c r="D198" s="168">
        <v>9</v>
      </c>
      <c r="E198" s="169">
        <v>332.52460871838827</v>
      </c>
      <c r="F198" s="170">
        <v>2992.7214784654943</v>
      </c>
      <c r="G198" s="171" t="s">
        <v>1667</v>
      </c>
      <c r="H198" s="168">
        <v>1972</v>
      </c>
    </row>
    <row r="199" spans="2:8" x14ac:dyDescent="0.25">
      <c r="B199" s="160" t="s">
        <v>1650</v>
      </c>
      <c r="C199" s="161" t="s">
        <v>356</v>
      </c>
      <c r="D199" s="162">
        <v>101</v>
      </c>
      <c r="E199" s="163">
        <v>685.08452972448958</v>
      </c>
      <c r="F199" s="164">
        <v>69193.537502173451</v>
      </c>
      <c r="G199" s="165" t="s">
        <v>1651</v>
      </c>
      <c r="H199" s="162">
        <v>2023</v>
      </c>
    </row>
    <row r="200" spans="2:8" x14ac:dyDescent="0.25">
      <c r="B200" s="166" t="s">
        <v>1662</v>
      </c>
      <c r="C200" s="167" t="s">
        <v>1656</v>
      </c>
      <c r="D200" s="168">
        <v>73</v>
      </c>
      <c r="E200" s="169">
        <v>918.94676988651963</v>
      </c>
      <c r="F200" s="170">
        <v>67083.114201715929</v>
      </c>
      <c r="G200" s="171" t="s">
        <v>1661</v>
      </c>
      <c r="H200" s="168">
        <v>2025</v>
      </c>
    </row>
    <row r="201" spans="2:8" x14ac:dyDescent="0.25">
      <c r="B201" s="160" t="s">
        <v>1660</v>
      </c>
      <c r="C201" s="161" t="s">
        <v>355</v>
      </c>
      <c r="D201" s="162">
        <v>2</v>
      </c>
      <c r="E201" s="163">
        <v>19.147665484160999</v>
      </c>
      <c r="F201" s="164">
        <v>38.295330968321998</v>
      </c>
      <c r="G201" s="165" t="s">
        <v>1661</v>
      </c>
      <c r="H201" s="162">
        <v>2032</v>
      </c>
    </row>
    <row r="202" spans="2:8" x14ac:dyDescent="0.25">
      <c r="B202" s="166" t="s">
        <v>1655</v>
      </c>
      <c r="C202" s="167" t="s">
        <v>1656</v>
      </c>
      <c r="D202" s="168">
        <v>2</v>
      </c>
      <c r="E202" s="169">
        <v>722.60968396089356</v>
      </c>
      <c r="F202" s="170">
        <v>1445.2193679217871</v>
      </c>
      <c r="G202" s="171" t="s">
        <v>1654</v>
      </c>
      <c r="H202" s="168">
        <v>2035</v>
      </c>
    </row>
    <row r="203" spans="2:8" x14ac:dyDescent="0.25">
      <c r="B203" s="160" t="s">
        <v>1662</v>
      </c>
      <c r="C203" s="161" t="s">
        <v>1656</v>
      </c>
      <c r="D203" s="162">
        <v>73</v>
      </c>
      <c r="E203" s="163">
        <v>918.94676988651963</v>
      </c>
      <c r="F203" s="164">
        <v>67083.114201715929</v>
      </c>
      <c r="G203" s="165" t="s">
        <v>1661</v>
      </c>
      <c r="H203" s="162">
        <v>2040</v>
      </c>
    </row>
    <row r="204" spans="2:8" x14ac:dyDescent="0.25">
      <c r="B204" s="166" t="s">
        <v>1663</v>
      </c>
      <c r="C204" s="167" t="s">
        <v>1653</v>
      </c>
      <c r="D204" s="168">
        <v>21</v>
      </c>
      <c r="E204" s="169">
        <v>858.91696029735044</v>
      </c>
      <c r="F204" s="170">
        <v>18037.256166244359</v>
      </c>
      <c r="G204" s="171" t="s">
        <v>1654</v>
      </c>
      <c r="H204" s="168">
        <v>2040</v>
      </c>
    </row>
    <row r="205" spans="2:8" x14ac:dyDescent="0.25">
      <c r="B205" s="160" t="s">
        <v>1669</v>
      </c>
      <c r="C205" s="161" t="s">
        <v>1656</v>
      </c>
      <c r="D205" s="162">
        <v>35</v>
      </c>
      <c r="E205" s="163">
        <v>58.506537185795999</v>
      </c>
      <c r="F205" s="164">
        <v>2047.7288015028601</v>
      </c>
      <c r="G205" s="165" t="s">
        <v>1659</v>
      </c>
      <c r="H205" s="162">
        <v>2040</v>
      </c>
    </row>
    <row r="206" spans="2:8" x14ac:dyDescent="0.25">
      <c r="B206" s="166" t="s">
        <v>1668</v>
      </c>
      <c r="C206" s="167" t="s">
        <v>355</v>
      </c>
      <c r="D206" s="168">
        <v>12</v>
      </c>
      <c r="E206" s="169">
        <v>901.83735540549128</v>
      </c>
      <c r="F206" s="170">
        <v>10822.048264865894</v>
      </c>
      <c r="G206" s="171" t="s">
        <v>1667</v>
      </c>
      <c r="H206" s="168">
        <v>2045</v>
      </c>
    </row>
    <row r="207" spans="2:8" x14ac:dyDescent="0.25">
      <c r="B207" s="160" t="s">
        <v>1652</v>
      </c>
      <c r="C207" s="161" t="s">
        <v>1653</v>
      </c>
      <c r="D207" s="162">
        <v>7</v>
      </c>
      <c r="E207" s="163">
        <v>95.535014098134994</v>
      </c>
      <c r="F207" s="164">
        <v>668.74509868694497</v>
      </c>
      <c r="G207" s="165" t="s">
        <v>1654</v>
      </c>
      <c r="H207" s="162">
        <v>2052</v>
      </c>
    </row>
    <row r="208" spans="2:8" x14ac:dyDescent="0.25">
      <c r="B208" s="166" t="s">
        <v>1657</v>
      </c>
      <c r="C208" s="167" t="s">
        <v>355</v>
      </c>
      <c r="D208" s="168">
        <v>2</v>
      </c>
      <c r="E208" s="169">
        <v>40.333238638787542</v>
      </c>
      <c r="F208" s="170">
        <v>80.666477277575083</v>
      </c>
      <c r="G208" s="171" t="s">
        <v>1654</v>
      </c>
      <c r="H208" s="168">
        <v>2075</v>
      </c>
    </row>
    <row r="209" spans="2:8" x14ac:dyDescent="0.25">
      <c r="B209" s="160" t="s">
        <v>1663</v>
      </c>
      <c r="C209" s="161" t="s">
        <v>1653</v>
      </c>
      <c r="D209" s="162">
        <v>28</v>
      </c>
      <c r="E209" s="163">
        <v>858.91696029735044</v>
      </c>
      <c r="F209" s="164">
        <v>24049.674888325811</v>
      </c>
      <c r="G209" s="165" t="s">
        <v>1654</v>
      </c>
      <c r="H209" s="162">
        <v>2080</v>
      </c>
    </row>
    <row r="210" spans="2:8" x14ac:dyDescent="0.25">
      <c r="B210" s="166" t="s">
        <v>1650</v>
      </c>
      <c r="C210" s="167" t="s">
        <v>356</v>
      </c>
      <c r="D210" s="168">
        <v>101</v>
      </c>
      <c r="E210" s="169">
        <v>685.08452972448958</v>
      </c>
      <c r="F210" s="170">
        <v>69193.537502173451</v>
      </c>
      <c r="G210" s="171" t="s">
        <v>1651</v>
      </c>
      <c r="H210" s="168">
        <v>2085</v>
      </c>
    </row>
    <row r="211" spans="2:8" x14ac:dyDescent="0.25">
      <c r="B211" s="160" t="s">
        <v>1672</v>
      </c>
      <c r="C211" s="161" t="s">
        <v>1653</v>
      </c>
      <c r="D211" s="162">
        <v>5</v>
      </c>
      <c r="E211" s="163">
        <v>75.832140006051006</v>
      </c>
      <c r="F211" s="164">
        <v>379.16070003025504</v>
      </c>
      <c r="G211" s="165" t="s">
        <v>1661</v>
      </c>
      <c r="H211" s="162">
        <v>2106</v>
      </c>
    </row>
    <row r="212" spans="2:8" x14ac:dyDescent="0.25">
      <c r="B212" s="166" t="s">
        <v>1650</v>
      </c>
      <c r="C212" s="167" t="s">
        <v>356</v>
      </c>
      <c r="D212" s="168">
        <v>101</v>
      </c>
      <c r="E212" s="169">
        <v>685.08452972448958</v>
      </c>
      <c r="F212" s="170">
        <v>69193.537502173451</v>
      </c>
      <c r="G212" s="171" t="s">
        <v>1651</v>
      </c>
      <c r="H212" s="168">
        <v>2115</v>
      </c>
    </row>
    <row r="213" spans="2:8" x14ac:dyDescent="0.25">
      <c r="B213" s="160" t="s">
        <v>1672</v>
      </c>
      <c r="C213" s="161" t="s">
        <v>1653</v>
      </c>
      <c r="D213" s="162">
        <v>23</v>
      </c>
      <c r="E213" s="163">
        <v>75.832140006051006</v>
      </c>
      <c r="F213" s="164">
        <v>1744.1392201391732</v>
      </c>
      <c r="G213" s="165" t="s">
        <v>1661</v>
      </c>
      <c r="H213" s="162">
        <v>2121</v>
      </c>
    </row>
    <row r="214" spans="2:8" x14ac:dyDescent="0.25">
      <c r="B214" s="166" t="s">
        <v>1658</v>
      </c>
      <c r="C214" s="167" t="s">
        <v>1653</v>
      </c>
      <c r="D214" s="168">
        <v>200</v>
      </c>
      <c r="E214" s="169">
        <v>412.65956623293988</v>
      </c>
      <c r="F214" s="170">
        <v>82531.913246587981</v>
      </c>
      <c r="G214" s="171" t="s">
        <v>1659</v>
      </c>
      <c r="H214" s="168">
        <v>2130</v>
      </c>
    </row>
    <row r="215" spans="2:8" x14ac:dyDescent="0.25">
      <c r="B215" s="160" t="s">
        <v>1655</v>
      </c>
      <c r="C215" s="161" t="s">
        <v>1656</v>
      </c>
      <c r="D215" s="162">
        <v>2</v>
      </c>
      <c r="E215" s="163">
        <v>722.60968396089356</v>
      </c>
      <c r="F215" s="164">
        <v>1445.2193679217871</v>
      </c>
      <c r="G215" s="165" t="s">
        <v>1654</v>
      </c>
      <c r="H215" s="162">
        <v>2142</v>
      </c>
    </row>
    <row r="216" spans="2:8" x14ac:dyDescent="0.25">
      <c r="B216" s="166" t="s">
        <v>1666</v>
      </c>
      <c r="C216" s="167" t="s">
        <v>356</v>
      </c>
      <c r="D216" s="168">
        <v>9</v>
      </c>
      <c r="E216" s="169">
        <v>332.52460871838827</v>
      </c>
      <c r="F216" s="170">
        <v>2992.7214784654943</v>
      </c>
      <c r="G216" s="171" t="s">
        <v>1667</v>
      </c>
      <c r="H216" s="168">
        <v>2152</v>
      </c>
    </row>
    <row r="217" spans="2:8" x14ac:dyDescent="0.25">
      <c r="B217" s="160" t="s">
        <v>1652</v>
      </c>
      <c r="C217" s="161" t="s">
        <v>1653</v>
      </c>
      <c r="D217" s="162">
        <v>7</v>
      </c>
      <c r="E217" s="163">
        <v>95.535014098134994</v>
      </c>
      <c r="F217" s="164">
        <v>668.74509868694497</v>
      </c>
      <c r="G217" s="165" t="s">
        <v>1654</v>
      </c>
      <c r="H217" s="162">
        <v>2170</v>
      </c>
    </row>
    <row r="218" spans="2:8" x14ac:dyDescent="0.25">
      <c r="B218" s="166" t="s">
        <v>1671</v>
      </c>
      <c r="C218" s="167" t="s">
        <v>356</v>
      </c>
      <c r="D218" s="168">
        <v>0</v>
      </c>
      <c r="E218" s="169">
        <v>444.53228917292074</v>
      </c>
      <c r="F218" s="170">
        <v>0</v>
      </c>
      <c r="G218" s="171" t="s">
        <v>1651</v>
      </c>
      <c r="H218" s="168">
        <v>2172</v>
      </c>
    </row>
    <row r="219" spans="2:8" x14ac:dyDescent="0.25">
      <c r="B219" s="160" t="s">
        <v>1655</v>
      </c>
      <c r="C219" s="161" t="s">
        <v>1656</v>
      </c>
      <c r="D219" s="162">
        <v>2</v>
      </c>
      <c r="E219" s="163">
        <v>722.60968396089356</v>
      </c>
      <c r="F219" s="164">
        <v>1445.2193679217871</v>
      </c>
      <c r="G219" s="165" t="s">
        <v>1654</v>
      </c>
      <c r="H219" s="162">
        <v>2177</v>
      </c>
    </row>
    <row r="220" spans="2:8" x14ac:dyDescent="0.25">
      <c r="B220" s="166" t="s">
        <v>1658</v>
      </c>
      <c r="C220" s="167" t="s">
        <v>1653</v>
      </c>
      <c r="D220" s="168">
        <v>174</v>
      </c>
      <c r="E220" s="169">
        <v>412.65956623293988</v>
      </c>
      <c r="F220" s="170">
        <v>71802.764524531536</v>
      </c>
      <c r="G220" s="171" t="s">
        <v>1659</v>
      </c>
      <c r="H220" s="168">
        <v>2190</v>
      </c>
    </row>
    <row r="221" spans="2:8" x14ac:dyDescent="0.25">
      <c r="B221" s="160" t="s">
        <v>1670</v>
      </c>
      <c r="C221" s="161" t="s">
        <v>356</v>
      </c>
      <c r="D221" s="162">
        <v>2</v>
      </c>
      <c r="E221" s="163">
        <v>508.42909319374786</v>
      </c>
      <c r="F221" s="164">
        <v>1016.8581863874957</v>
      </c>
      <c r="G221" s="165" t="s">
        <v>1661</v>
      </c>
      <c r="H221" s="162">
        <v>2208</v>
      </c>
    </row>
    <row r="222" spans="2:8" x14ac:dyDescent="0.25">
      <c r="B222" s="166" t="s">
        <v>1660</v>
      </c>
      <c r="C222" s="167" t="s">
        <v>355</v>
      </c>
      <c r="D222" s="168">
        <v>2</v>
      </c>
      <c r="E222" s="169">
        <v>19.147665484160999</v>
      </c>
      <c r="F222" s="170">
        <v>38.295330968321998</v>
      </c>
      <c r="G222" s="171" t="s">
        <v>1661</v>
      </c>
      <c r="H222" s="168">
        <v>2256</v>
      </c>
    </row>
    <row r="223" spans="2:8" x14ac:dyDescent="0.25">
      <c r="B223" s="160" t="s">
        <v>1660</v>
      </c>
      <c r="C223" s="161" t="s">
        <v>355</v>
      </c>
      <c r="D223" s="162">
        <v>2</v>
      </c>
      <c r="E223" s="163">
        <v>19.147665484160999</v>
      </c>
      <c r="F223" s="164">
        <v>38.295330968321998</v>
      </c>
      <c r="G223" s="165" t="s">
        <v>1661</v>
      </c>
      <c r="H223" s="162">
        <v>2268</v>
      </c>
    </row>
    <row r="224" spans="2:8" x14ac:dyDescent="0.25">
      <c r="B224" s="166" t="s">
        <v>1666</v>
      </c>
      <c r="C224" s="167" t="s">
        <v>356</v>
      </c>
      <c r="D224" s="168">
        <v>4</v>
      </c>
      <c r="E224" s="169">
        <v>332.52460871838827</v>
      </c>
      <c r="F224" s="170">
        <v>1330.0984348735531</v>
      </c>
      <c r="G224" s="171" t="s">
        <v>1667</v>
      </c>
      <c r="H224" s="168">
        <v>2268</v>
      </c>
    </row>
    <row r="225" spans="2:8" x14ac:dyDescent="0.25">
      <c r="B225" s="160" t="s">
        <v>1665</v>
      </c>
      <c r="C225" s="161" t="s">
        <v>1656</v>
      </c>
      <c r="D225" s="162">
        <v>1</v>
      </c>
      <c r="E225" s="163">
        <v>710.13379041844917</v>
      </c>
      <c r="F225" s="164">
        <v>710.13379041844917</v>
      </c>
      <c r="G225" s="165" t="s">
        <v>1659</v>
      </c>
      <c r="H225" s="162">
        <v>2275</v>
      </c>
    </row>
    <row r="226" spans="2:8" x14ac:dyDescent="0.25">
      <c r="B226" s="166" t="s">
        <v>1660</v>
      </c>
      <c r="C226" s="167" t="s">
        <v>355</v>
      </c>
      <c r="D226" s="168">
        <v>2</v>
      </c>
      <c r="E226" s="169">
        <v>19.147665484160999</v>
      </c>
      <c r="F226" s="170">
        <v>38.295330968321998</v>
      </c>
      <c r="G226" s="171" t="s">
        <v>1661</v>
      </c>
      <c r="H226" s="168">
        <v>2280</v>
      </c>
    </row>
    <row r="227" spans="2:8" x14ac:dyDescent="0.25">
      <c r="B227" s="160" t="s">
        <v>1665</v>
      </c>
      <c r="C227" s="161" t="s">
        <v>1656</v>
      </c>
      <c r="D227" s="162">
        <v>14</v>
      </c>
      <c r="E227" s="163">
        <v>710.13379041844917</v>
      </c>
      <c r="F227" s="164">
        <v>9941.8730658582881</v>
      </c>
      <c r="G227" s="165" t="s">
        <v>1659</v>
      </c>
      <c r="H227" s="162">
        <v>2295</v>
      </c>
    </row>
    <row r="228" spans="2:8" x14ac:dyDescent="0.25">
      <c r="B228" s="166" t="s">
        <v>1650</v>
      </c>
      <c r="C228" s="167" t="s">
        <v>356</v>
      </c>
      <c r="D228" s="168">
        <v>46</v>
      </c>
      <c r="E228" s="169">
        <v>685.08452972448958</v>
      </c>
      <c r="F228" s="170">
        <v>31513.888367326523</v>
      </c>
      <c r="G228" s="171" t="s">
        <v>1651</v>
      </c>
      <c r="H228" s="168">
        <v>2299</v>
      </c>
    </row>
    <row r="229" spans="2:8" x14ac:dyDescent="0.25">
      <c r="B229" s="160" t="s">
        <v>1658</v>
      </c>
      <c r="C229" s="161" t="s">
        <v>1653</v>
      </c>
      <c r="D229" s="162">
        <v>200</v>
      </c>
      <c r="E229" s="163">
        <v>412.65956623293988</v>
      </c>
      <c r="F229" s="164">
        <v>82531.913246587981</v>
      </c>
      <c r="G229" s="165" t="s">
        <v>1659</v>
      </c>
      <c r="H229" s="162">
        <v>2300</v>
      </c>
    </row>
    <row r="230" spans="2:8" x14ac:dyDescent="0.25">
      <c r="B230" s="166" t="s">
        <v>1671</v>
      </c>
      <c r="C230" s="167" t="s">
        <v>356</v>
      </c>
      <c r="D230" s="168">
        <v>0</v>
      </c>
      <c r="E230" s="169">
        <v>444.53228917292074</v>
      </c>
      <c r="F230" s="170">
        <v>0</v>
      </c>
      <c r="G230" s="171" t="s">
        <v>1651</v>
      </c>
      <c r="H230" s="168">
        <v>2310</v>
      </c>
    </row>
    <row r="231" spans="2:8" x14ac:dyDescent="0.25">
      <c r="B231" s="160" t="s">
        <v>1650</v>
      </c>
      <c r="C231" s="161" t="s">
        <v>356</v>
      </c>
      <c r="D231" s="162">
        <v>101</v>
      </c>
      <c r="E231" s="163">
        <v>685.08452972448958</v>
      </c>
      <c r="F231" s="164">
        <v>69193.537502173451</v>
      </c>
      <c r="G231" s="165" t="s">
        <v>1651</v>
      </c>
      <c r="H231" s="162">
        <v>2313</v>
      </c>
    </row>
    <row r="232" spans="2:8" x14ac:dyDescent="0.25">
      <c r="B232" s="166" t="s">
        <v>1665</v>
      </c>
      <c r="C232" s="167" t="s">
        <v>1656</v>
      </c>
      <c r="D232" s="168">
        <v>14</v>
      </c>
      <c r="E232" s="169">
        <v>710.13379041844917</v>
      </c>
      <c r="F232" s="170">
        <v>9941.8730658582881</v>
      </c>
      <c r="G232" s="171" t="s">
        <v>1659</v>
      </c>
      <c r="H232" s="168">
        <v>2317</v>
      </c>
    </row>
    <row r="233" spans="2:8" x14ac:dyDescent="0.25">
      <c r="B233" s="160" t="s">
        <v>1670</v>
      </c>
      <c r="C233" s="161" t="s">
        <v>356</v>
      </c>
      <c r="D233" s="162">
        <v>12</v>
      </c>
      <c r="E233" s="163">
        <v>508.42909319374786</v>
      </c>
      <c r="F233" s="164">
        <v>6101.1491183249746</v>
      </c>
      <c r="G233" s="165" t="s">
        <v>1661</v>
      </c>
      <c r="H233" s="162">
        <v>2320</v>
      </c>
    </row>
    <row r="234" spans="2:8" x14ac:dyDescent="0.25">
      <c r="B234" s="166" t="s">
        <v>1668</v>
      </c>
      <c r="C234" s="167" t="s">
        <v>355</v>
      </c>
      <c r="D234" s="168">
        <v>20</v>
      </c>
      <c r="E234" s="169">
        <v>901.83735540549128</v>
      </c>
      <c r="F234" s="170">
        <v>18036.747108109827</v>
      </c>
      <c r="G234" s="171" t="s">
        <v>1667</v>
      </c>
      <c r="H234" s="168">
        <v>2329</v>
      </c>
    </row>
    <row r="235" spans="2:8" x14ac:dyDescent="0.25">
      <c r="B235" s="160" t="s">
        <v>1672</v>
      </c>
      <c r="C235" s="161" t="s">
        <v>1653</v>
      </c>
      <c r="D235" s="162">
        <v>23</v>
      </c>
      <c r="E235" s="163">
        <v>75.832140006051006</v>
      </c>
      <c r="F235" s="164">
        <v>1744.1392201391732</v>
      </c>
      <c r="G235" s="165" t="s">
        <v>1661</v>
      </c>
      <c r="H235" s="162">
        <v>2349</v>
      </c>
    </row>
    <row r="236" spans="2:8" x14ac:dyDescent="0.25">
      <c r="B236" s="166" t="s">
        <v>1668</v>
      </c>
      <c r="C236" s="167" t="s">
        <v>355</v>
      </c>
      <c r="D236" s="168">
        <v>12</v>
      </c>
      <c r="E236" s="169">
        <v>901.83735540549128</v>
      </c>
      <c r="F236" s="170">
        <v>10822.048264865894</v>
      </c>
      <c r="G236" s="171" t="s">
        <v>1667</v>
      </c>
      <c r="H236" s="168">
        <v>2387</v>
      </c>
    </row>
    <row r="237" spans="2:8" x14ac:dyDescent="0.25">
      <c r="B237" s="160" t="s">
        <v>1662</v>
      </c>
      <c r="C237" s="161" t="s">
        <v>1656</v>
      </c>
      <c r="D237" s="162">
        <v>73</v>
      </c>
      <c r="E237" s="163">
        <v>918.94676988651963</v>
      </c>
      <c r="F237" s="164">
        <v>67083.114201715929</v>
      </c>
      <c r="G237" s="165" t="s">
        <v>1661</v>
      </c>
      <c r="H237" s="162">
        <v>2387</v>
      </c>
    </row>
    <row r="238" spans="2:8" x14ac:dyDescent="0.25">
      <c r="B238" s="166" t="s">
        <v>1669</v>
      </c>
      <c r="C238" s="167" t="s">
        <v>1656</v>
      </c>
      <c r="D238" s="168">
        <v>64</v>
      </c>
      <c r="E238" s="169">
        <v>58.506537185795999</v>
      </c>
      <c r="F238" s="170">
        <v>3744.4183798909439</v>
      </c>
      <c r="G238" s="171" t="s">
        <v>1659</v>
      </c>
      <c r="H238" s="168">
        <v>2420</v>
      </c>
    </row>
    <row r="239" spans="2:8" x14ac:dyDescent="0.25">
      <c r="B239" s="160" t="s">
        <v>1666</v>
      </c>
      <c r="C239" s="161" t="s">
        <v>356</v>
      </c>
      <c r="D239" s="162">
        <v>4</v>
      </c>
      <c r="E239" s="163">
        <v>332.52460871838827</v>
      </c>
      <c r="F239" s="164">
        <v>1330.0984348735531</v>
      </c>
      <c r="G239" s="165" t="s">
        <v>1667</v>
      </c>
      <c r="H239" s="162">
        <v>2420</v>
      </c>
    </row>
    <row r="240" spans="2:8" x14ac:dyDescent="0.25">
      <c r="B240" s="166" t="s">
        <v>1666</v>
      </c>
      <c r="C240" s="167" t="s">
        <v>356</v>
      </c>
      <c r="D240" s="168">
        <v>9</v>
      </c>
      <c r="E240" s="169">
        <v>332.52460871838827</v>
      </c>
      <c r="F240" s="170">
        <v>2992.7214784654943</v>
      </c>
      <c r="G240" s="171" t="s">
        <v>1667</v>
      </c>
      <c r="H240" s="168">
        <v>2422</v>
      </c>
    </row>
    <row r="241" spans="2:8" x14ac:dyDescent="0.25">
      <c r="B241" s="160" t="s">
        <v>1670</v>
      </c>
      <c r="C241" s="161" t="s">
        <v>356</v>
      </c>
      <c r="D241" s="162">
        <v>12</v>
      </c>
      <c r="E241" s="163">
        <v>508.42909319374786</v>
      </c>
      <c r="F241" s="164">
        <v>6101.1491183249746</v>
      </c>
      <c r="G241" s="165" t="s">
        <v>1661</v>
      </c>
      <c r="H241" s="162">
        <v>2432</v>
      </c>
    </row>
    <row r="242" spans="2:8" x14ac:dyDescent="0.25">
      <c r="B242" s="166" t="s">
        <v>1672</v>
      </c>
      <c r="C242" s="167" t="s">
        <v>1653</v>
      </c>
      <c r="D242" s="168">
        <v>23</v>
      </c>
      <c r="E242" s="169">
        <v>75.832140006051006</v>
      </c>
      <c r="F242" s="170">
        <v>1744.1392201391732</v>
      </c>
      <c r="G242" s="171" t="s">
        <v>1661</v>
      </c>
      <c r="H242" s="168">
        <v>2445</v>
      </c>
    </row>
    <row r="243" spans="2:8" x14ac:dyDescent="0.25">
      <c r="B243" s="160" t="s">
        <v>1652</v>
      </c>
      <c r="C243" s="161" t="s">
        <v>1653</v>
      </c>
      <c r="D243" s="162">
        <v>15</v>
      </c>
      <c r="E243" s="163">
        <v>95.535014098134994</v>
      </c>
      <c r="F243" s="164">
        <v>1433.0252114720249</v>
      </c>
      <c r="G243" s="165" t="s">
        <v>1654</v>
      </c>
      <c r="H243" s="162">
        <v>2478</v>
      </c>
    </row>
    <row r="244" spans="2:8" x14ac:dyDescent="0.25">
      <c r="B244" s="166" t="s">
        <v>1660</v>
      </c>
      <c r="C244" s="167" t="s">
        <v>355</v>
      </c>
      <c r="D244" s="168">
        <v>2</v>
      </c>
      <c r="E244" s="169">
        <v>19.147665484160999</v>
      </c>
      <c r="F244" s="170">
        <v>38.295330968321998</v>
      </c>
      <c r="G244" s="171" t="s">
        <v>1661</v>
      </c>
      <c r="H244" s="168">
        <v>2484</v>
      </c>
    </row>
    <row r="245" spans="2:8" x14ac:dyDescent="0.25">
      <c r="B245" s="160" t="s">
        <v>1666</v>
      </c>
      <c r="C245" s="161" t="s">
        <v>356</v>
      </c>
      <c r="D245" s="162">
        <v>4</v>
      </c>
      <c r="E245" s="163">
        <v>332.52460871838827</v>
      </c>
      <c r="F245" s="164">
        <v>1330.0984348735531</v>
      </c>
      <c r="G245" s="165" t="s">
        <v>1667</v>
      </c>
      <c r="H245" s="162">
        <v>2500</v>
      </c>
    </row>
    <row r="246" spans="2:8" x14ac:dyDescent="0.25">
      <c r="B246" s="166" t="s">
        <v>1664</v>
      </c>
      <c r="C246" s="167" t="s">
        <v>355</v>
      </c>
      <c r="D246" s="168">
        <v>9</v>
      </c>
      <c r="E246" s="169">
        <v>246.5</v>
      </c>
      <c r="F246" s="170">
        <v>2218.5</v>
      </c>
      <c r="G246" s="171" t="s">
        <v>1651</v>
      </c>
      <c r="H246" s="168">
        <v>2500</v>
      </c>
    </row>
    <row r="247" spans="2:8" x14ac:dyDescent="0.25">
      <c r="B247" s="160" t="s">
        <v>1658</v>
      </c>
      <c r="C247" s="161" t="s">
        <v>1653</v>
      </c>
      <c r="D247" s="162">
        <v>174</v>
      </c>
      <c r="E247" s="163">
        <v>412.65956623293988</v>
      </c>
      <c r="F247" s="164">
        <v>71802.764524531536</v>
      </c>
      <c r="G247" s="165" t="s">
        <v>1659</v>
      </c>
      <c r="H247" s="162">
        <v>2502</v>
      </c>
    </row>
    <row r="248" spans="2:8" x14ac:dyDescent="0.25">
      <c r="B248" s="166" t="s">
        <v>1652</v>
      </c>
      <c r="C248" s="167" t="s">
        <v>1653</v>
      </c>
      <c r="D248" s="168">
        <v>7</v>
      </c>
      <c r="E248" s="169">
        <v>95.535014098134994</v>
      </c>
      <c r="F248" s="170">
        <v>668.74509868694497</v>
      </c>
      <c r="G248" s="171" t="s">
        <v>1654</v>
      </c>
      <c r="H248" s="168">
        <v>2504</v>
      </c>
    </row>
    <row r="249" spans="2:8" x14ac:dyDescent="0.25">
      <c r="B249" s="160" t="s">
        <v>1658</v>
      </c>
      <c r="C249" s="161" t="s">
        <v>1653</v>
      </c>
      <c r="D249" s="162">
        <v>174</v>
      </c>
      <c r="E249" s="163">
        <v>412.65956623293988</v>
      </c>
      <c r="F249" s="164">
        <v>71802.764524531536</v>
      </c>
      <c r="G249" s="165" t="s">
        <v>1659</v>
      </c>
      <c r="H249" s="162">
        <v>2510</v>
      </c>
    </row>
    <row r="250" spans="2:8" x14ac:dyDescent="0.25">
      <c r="B250" s="166" t="s">
        <v>1662</v>
      </c>
      <c r="C250" s="167" t="s">
        <v>1656</v>
      </c>
      <c r="D250" s="168">
        <v>90</v>
      </c>
      <c r="E250" s="169">
        <v>918.94676988651963</v>
      </c>
      <c r="F250" s="170">
        <v>82705.20928978677</v>
      </c>
      <c r="G250" s="171" t="s">
        <v>1661</v>
      </c>
      <c r="H250" s="168">
        <v>2527</v>
      </c>
    </row>
    <row r="251" spans="2:8" x14ac:dyDescent="0.25">
      <c r="B251" s="160" t="s">
        <v>1672</v>
      </c>
      <c r="C251" s="161" t="s">
        <v>1653</v>
      </c>
      <c r="D251" s="162">
        <v>5</v>
      </c>
      <c r="E251" s="163">
        <v>75.832140006051006</v>
      </c>
      <c r="F251" s="164">
        <v>379.16070003025504</v>
      </c>
      <c r="G251" s="165" t="s">
        <v>1661</v>
      </c>
      <c r="H251" s="162">
        <v>2540</v>
      </c>
    </row>
    <row r="252" spans="2:8" x14ac:dyDescent="0.25">
      <c r="B252" s="166" t="s">
        <v>1670</v>
      </c>
      <c r="C252" s="167" t="s">
        <v>356</v>
      </c>
      <c r="D252" s="168">
        <v>2</v>
      </c>
      <c r="E252" s="169">
        <v>508.42909319374786</v>
      </c>
      <c r="F252" s="170">
        <v>1016.8581863874957</v>
      </c>
      <c r="G252" s="171" t="s">
        <v>1661</v>
      </c>
      <c r="H252" s="168">
        <v>2560</v>
      </c>
    </row>
    <row r="253" spans="2:8" x14ac:dyDescent="0.25">
      <c r="B253" s="160" t="s">
        <v>1668</v>
      </c>
      <c r="C253" s="161" t="s">
        <v>355</v>
      </c>
      <c r="D253" s="162">
        <v>20</v>
      </c>
      <c r="E253" s="163">
        <v>901.83735540549128</v>
      </c>
      <c r="F253" s="164">
        <v>18036.747108109827</v>
      </c>
      <c r="G253" s="165" t="s">
        <v>1667</v>
      </c>
      <c r="H253" s="162">
        <v>2563</v>
      </c>
    </row>
    <row r="254" spans="2:8" x14ac:dyDescent="0.25">
      <c r="B254" s="166" t="s">
        <v>1652</v>
      </c>
      <c r="C254" s="167" t="s">
        <v>1653</v>
      </c>
      <c r="D254" s="168">
        <v>15</v>
      </c>
      <c r="E254" s="169">
        <v>95.535014098134994</v>
      </c>
      <c r="F254" s="170">
        <v>1433.0252114720249</v>
      </c>
      <c r="G254" s="171" t="s">
        <v>1654</v>
      </c>
      <c r="H254" s="168">
        <v>2568</v>
      </c>
    </row>
    <row r="255" spans="2:8" x14ac:dyDescent="0.25">
      <c r="B255" s="160" t="s">
        <v>1652</v>
      </c>
      <c r="C255" s="161" t="s">
        <v>1653</v>
      </c>
      <c r="D255" s="162">
        <v>15</v>
      </c>
      <c r="E255" s="163">
        <v>95.535014098134994</v>
      </c>
      <c r="F255" s="164">
        <v>1433.0252114720249</v>
      </c>
      <c r="G255" s="165" t="s">
        <v>1654</v>
      </c>
      <c r="H255" s="162">
        <v>2570</v>
      </c>
    </row>
    <row r="256" spans="2:8" x14ac:dyDescent="0.25">
      <c r="B256" s="166" t="s">
        <v>1668</v>
      </c>
      <c r="C256" s="167" t="s">
        <v>355</v>
      </c>
      <c r="D256" s="168">
        <v>12</v>
      </c>
      <c r="E256" s="169">
        <v>901.83735540549128</v>
      </c>
      <c r="F256" s="170">
        <v>10822.048264865894</v>
      </c>
      <c r="G256" s="171" t="s">
        <v>1667</v>
      </c>
      <c r="H256" s="168">
        <v>2571</v>
      </c>
    </row>
    <row r="257" spans="2:8" x14ac:dyDescent="0.25">
      <c r="B257" s="160" t="s">
        <v>1672</v>
      </c>
      <c r="C257" s="161" t="s">
        <v>1653</v>
      </c>
      <c r="D257" s="162">
        <v>23</v>
      </c>
      <c r="E257" s="163">
        <v>75.832140006051006</v>
      </c>
      <c r="F257" s="164">
        <v>1744.1392201391732</v>
      </c>
      <c r="G257" s="165" t="s">
        <v>1661</v>
      </c>
      <c r="H257" s="162">
        <v>2574</v>
      </c>
    </row>
    <row r="258" spans="2:8" x14ac:dyDescent="0.25">
      <c r="B258" s="166" t="s">
        <v>1663</v>
      </c>
      <c r="C258" s="167" t="s">
        <v>1653</v>
      </c>
      <c r="D258" s="168">
        <v>21</v>
      </c>
      <c r="E258" s="169">
        <v>858.91696029735044</v>
      </c>
      <c r="F258" s="170">
        <v>18037.256166244359</v>
      </c>
      <c r="G258" s="171" t="s">
        <v>1654</v>
      </c>
      <c r="H258" s="168">
        <v>2584</v>
      </c>
    </row>
    <row r="259" spans="2:8" x14ac:dyDescent="0.25">
      <c r="B259" s="160" t="s">
        <v>1657</v>
      </c>
      <c r="C259" s="161" t="s">
        <v>355</v>
      </c>
      <c r="D259" s="162">
        <v>31</v>
      </c>
      <c r="E259" s="163">
        <v>40.333238638787542</v>
      </c>
      <c r="F259" s="164">
        <v>1250.3303978024137</v>
      </c>
      <c r="G259" s="165" t="s">
        <v>1654</v>
      </c>
      <c r="H259" s="162">
        <v>2601</v>
      </c>
    </row>
    <row r="260" spans="2:8" x14ac:dyDescent="0.25">
      <c r="B260" s="166" t="s">
        <v>1657</v>
      </c>
      <c r="C260" s="167" t="s">
        <v>355</v>
      </c>
      <c r="D260" s="168">
        <v>31</v>
      </c>
      <c r="E260" s="169">
        <v>40.333238638787542</v>
      </c>
      <c r="F260" s="170">
        <v>1250.3303978024137</v>
      </c>
      <c r="G260" s="171" t="s">
        <v>1654</v>
      </c>
      <c r="H260" s="168">
        <v>2619</v>
      </c>
    </row>
    <row r="261" spans="2:8" x14ac:dyDescent="0.25">
      <c r="B261" s="160" t="s">
        <v>1663</v>
      </c>
      <c r="C261" s="161" t="s">
        <v>1653</v>
      </c>
      <c r="D261" s="162">
        <v>28</v>
      </c>
      <c r="E261" s="163">
        <v>858.91696029735044</v>
      </c>
      <c r="F261" s="164">
        <v>24049.674888325811</v>
      </c>
      <c r="G261" s="165" t="s">
        <v>1654</v>
      </c>
      <c r="H261" s="162">
        <v>2624</v>
      </c>
    </row>
    <row r="262" spans="2:8" x14ac:dyDescent="0.25">
      <c r="B262" s="166" t="s">
        <v>1660</v>
      </c>
      <c r="C262" s="167" t="s">
        <v>355</v>
      </c>
      <c r="D262" s="168">
        <v>2</v>
      </c>
      <c r="E262" s="169">
        <v>19.147665484160999</v>
      </c>
      <c r="F262" s="170">
        <v>38.295330968321998</v>
      </c>
      <c r="G262" s="171" t="s">
        <v>1661</v>
      </c>
      <c r="H262" s="168">
        <v>2628</v>
      </c>
    </row>
    <row r="263" spans="2:8" x14ac:dyDescent="0.25">
      <c r="B263" s="160" t="s">
        <v>1655</v>
      </c>
      <c r="C263" s="161" t="s">
        <v>1656</v>
      </c>
      <c r="D263" s="162">
        <v>3</v>
      </c>
      <c r="E263" s="163">
        <v>722.60968396089356</v>
      </c>
      <c r="F263" s="164">
        <v>2167.8290518826807</v>
      </c>
      <c r="G263" s="165" t="s">
        <v>1654</v>
      </c>
      <c r="H263" s="162">
        <v>2655</v>
      </c>
    </row>
    <row r="264" spans="2:8" x14ac:dyDescent="0.25">
      <c r="B264" s="166" t="s">
        <v>1665</v>
      </c>
      <c r="C264" s="167" t="s">
        <v>1656</v>
      </c>
      <c r="D264" s="168">
        <v>14</v>
      </c>
      <c r="E264" s="169">
        <v>710.13379041844917</v>
      </c>
      <c r="F264" s="170">
        <v>9941.8730658582881</v>
      </c>
      <c r="G264" s="171" t="s">
        <v>1659</v>
      </c>
      <c r="H264" s="168">
        <v>2675</v>
      </c>
    </row>
    <row r="265" spans="2:8" x14ac:dyDescent="0.25">
      <c r="B265" s="160" t="s">
        <v>1666</v>
      </c>
      <c r="C265" s="161" t="s">
        <v>356</v>
      </c>
      <c r="D265" s="162">
        <v>4</v>
      </c>
      <c r="E265" s="163">
        <v>332.52460871838827</v>
      </c>
      <c r="F265" s="164">
        <v>1330.0984348735531</v>
      </c>
      <c r="G265" s="165" t="s">
        <v>1667</v>
      </c>
      <c r="H265" s="162">
        <v>2679</v>
      </c>
    </row>
    <row r="266" spans="2:8" x14ac:dyDescent="0.25">
      <c r="B266" s="166" t="s">
        <v>1669</v>
      </c>
      <c r="C266" s="167" t="s">
        <v>1656</v>
      </c>
      <c r="D266" s="168">
        <v>35</v>
      </c>
      <c r="E266" s="169">
        <v>58.506537185795999</v>
      </c>
      <c r="F266" s="170">
        <v>2047.7288015028601</v>
      </c>
      <c r="G266" s="171" t="s">
        <v>1659</v>
      </c>
      <c r="H266" s="168">
        <v>2686</v>
      </c>
    </row>
    <row r="267" spans="2:8" x14ac:dyDescent="0.25">
      <c r="B267" s="160" t="s">
        <v>1670</v>
      </c>
      <c r="C267" s="161" t="s">
        <v>356</v>
      </c>
      <c r="D267" s="162">
        <v>2</v>
      </c>
      <c r="E267" s="163">
        <v>508.42909319374786</v>
      </c>
      <c r="F267" s="164">
        <v>1016.8581863874957</v>
      </c>
      <c r="G267" s="165" t="s">
        <v>1661</v>
      </c>
      <c r="H267" s="162">
        <v>2688</v>
      </c>
    </row>
    <row r="268" spans="2:8" x14ac:dyDescent="0.25">
      <c r="B268" s="166" t="s">
        <v>1652</v>
      </c>
      <c r="C268" s="167" t="s">
        <v>1653</v>
      </c>
      <c r="D268" s="168">
        <v>15</v>
      </c>
      <c r="E268" s="169">
        <v>95.535014098134994</v>
      </c>
      <c r="F268" s="170">
        <v>1433.0252114720249</v>
      </c>
      <c r="G268" s="171" t="s">
        <v>1654</v>
      </c>
      <c r="H268" s="168">
        <v>2702</v>
      </c>
    </row>
    <row r="269" spans="2:8" x14ac:dyDescent="0.25">
      <c r="B269" s="160" t="s">
        <v>1670</v>
      </c>
      <c r="C269" s="161" t="s">
        <v>356</v>
      </c>
      <c r="D269" s="162">
        <v>12</v>
      </c>
      <c r="E269" s="163">
        <v>508.42909319374786</v>
      </c>
      <c r="F269" s="164">
        <v>6101.1491183249746</v>
      </c>
      <c r="G269" s="165" t="s">
        <v>1661</v>
      </c>
      <c r="H269" s="162">
        <v>2704</v>
      </c>
    </row>
    <row r="270" spans="2:8" x14ac:dyDescent="0.25">
      <c r="B270" s="166" t="s">
        <v>1666</v>
      </c>
      <c r="C270" s="167" t="s">
        <v>356</v>
      </c>
      <c r="D270" s="168">
        <v>9</v>
      </c>
      <c r="E270" s="169">
        <v>332.52460871838827</v>
      </c>
      <c r="F270" s="170">
        <v>2992.7214784654943</v>
      </c>
      <c r="G270" s="171" t="s">
        <v>1667</v>
      </c>
      <c r="H270" s="168">
        <v>2725</v>
      </c>
    </row>
    <row r="271" spans="2:8" x14ac:dyDescent="0.25">
      <c r="B271" s="160" t="s">
        <v>1666</v>
      </c>
      <c r="C271" s="161" t="s">
        <v>356</v>
      </c>
      <c r="D271" s="162">
        <v>9</v>
      </c>
      <c r="E271" s="163">
        <v>332.52460871838827</v>
      </c>
      <c r="F271" s="164">
        <v>2992.7214784654943</v>
      </c>
      <c r="G271" s="165" t="s">
        <v>1667</v>
      </c>
      <c r="H271" s="162">
        <v>2727</v>
      </c>
    </row>
    <row r="272" spans="2:8" x14ac:dyDescent="0.25">
      <c r="B272" s="166" t="s">
        <v>1663</v>
      </c>
      <c r="C272" s="167" t="s">
        <v>1653</v>
      </c>
      <c r="D272" s="168">
        <v>21</v>
      </c>
      <c r="E272" s="169">
        <v>858.91696029735044</v>
      </c>
      <c r="F272" s="170">
        <v>18037.256166244359</v>
      </c>
      <c r="G272" s="171" t="s">
        <v>1654</v>
      </c>
      <c r="H272" s="168">
        <v>2728</v>
      </c>
    </row>
    <row r="273" spans="2:8" x14ac:dyDescent="0.25">
      <c r="B273" s="160" t="s">
        <v>1658</v>
      </c>
      <c r="C273" s="161" t="s">
        <v>1653</v>
      </c>
      <c r="D273" s="162">
        <v>174</v>
      </c>
      <c r="E273" s="163">
        <v>412.65956623293988</v>
      </c>
      <c r="F273" s="164">
        <v>71802.764524531536</v>
      </c>
      <c r="G273" s="165" t="s">
        <v>1659</v>
      </c>
      <c r="H273" s="162">
        <v>2730</v>
      </c>
    </row>
    <row r="274" spans="2:8" x14ac:dyDescent="0.25">
      <c r="B274" s="166" t="s">
        <v>1665</v>
      </c>
      <c r="C274" s="167" t="s">
        <v>1656</v>
      </c>
      <c r="D274" s="168">
        <v>14</v>
      </c>
      <c r="E274" s="169">
        <v>710.13379041844917</v>
      </c>
      <c r="F274" s="170">
        <v>9941.8730658582881</v>
      </c>
      <c r="G274" s="171" t="s">
        <v>1659</v>
      </c>
      <c r="H274" s="168">
        <v>2732</v>
      </c>
    </row>
    <row r="275" spans="2:8" x14ac:dyDescent="0.25">
      <c r="B275" s="160" t="s">
        <v>1663</v>
      </c>
      <c r="C275" s="161" t="s">
        <v>1653</v>
      </c>
      <c r="D275" s="162">
        <v>28</v>
      </c>
      <c r="E275" s="163">
        <v>858.91696029735044</v>
      </c>
      <c r="F275" s="164">
        <v>24049.674888325811</v>
      </c>
      <c r="G275" s="165" t="s">
        <v>1654</v>
      </c>
      <c r="H275" s="162">
        <v>2736</v>
      </c>
    </row>
    <row r="276" spans="2:8" x14ac:dyDescent="0.25">
      <c r="B276" s="166" t="s">
        <v>1662</v>
      </c>
      <c r="C276" s="167" t="s">
        <v>1656</v>
      </c>
      <c r="D276" s="168">
        <v>73</v>
      </c>
      <c r="E276" s="169">
        <v>918.94676988651963</v>
      </c>
      <c r="F276" s="170">
        <v>67083.114201715929</v>
      </c>
      <c r="G276" s="171" t="s">
        <v>1661</v>
      </c>
      <c r="H276" s="168">
        <v>2751</v>
      </c>
    </row>
    <row r="277" spans="2:8" x14ac:dyDescent="0.25">
      <c r="B277" s="160" t="s">
        <v>1664</v>
      </c>
      <c r="C277" s="161" t="s">
        <v>355</v>
      </c>
      <c r="D277" s="162">
        <v>9</v>
      </c>
      <c r="E277" s="163">
        <v>246.5</v>
      </c>
      <c r="F277" s="164">
        <v>2218.5</v>
      </c>
      <c r="G277" s="165" t="s">
        <v>1651</v>
      </c>
      <c r="H277" s="162">
        <v>2760</v>
      </c>
    </row>
    <row r="278" spans="2:8" x14ac:dyDescent="0.25">
      <c r="B278" s="166" t="s">
        <v>1663</v>
      </c>
      <c r="C278" s="167" t="s">
        <v>1653</v>
      </c>
      <c r="D278" s="168">
        <v>21</v>
      </c>
      <c r="E278" s="169">
        <v>858.91696029735044</v>
      </c>
      <c r="F278" s="170">
        <v>18037.256166244359</v>
      </c>
      <c r="G278" s="171" t="s">
        <v>1654</v>
      </c>
      <c r="H278" s="168">
        <v>2760</v>
      </c>
    </row>
    <row r="279" spans="2:8" x14ac:dyDescent="0.25">
      <c r="B279" s="160" t="s">
        <v>1662</v>
      </c>
      <c r="C279" s="161" t="s">
        <v>1656</v>
      </c>
      <c r="D279" s="162">
        <v>73</v>
      </c>
      <c r="E279" s="163">
        <v>918.94676988651963</v>
      </c>
      <c r="F279" s="164">
        <v>67083.114201715929</v>
      </c>
      <c r="G279" s="165" t="s">
        <v>1661</v>
      </c>
      <c r="H279" s="162">
        <v>2770</v>
      </c>
    </row>
    <row r="280" spans="2:8" x14ac:dyDescent="0.25">
      <c r="B280" s="166" t="s">
        <v>1657</v>
      </c>
      <c r="C280" s="167" t="s">
        <v>355</v>
      </c>
      <c r="D280" s="168">
        <v>31</v>
      </c>
      <c r="E280" s="169">
        <v>40.333238638787542</v>
      </c>
      <c r="F280" s="170">
        <v>1250.3303978024137</v>
      </c>
      <c r="G280" s="171" t="s">
        <v>1654</v>
      </c>
      <c r="H280" s="168">
        <v>2772</v>
      </c>
    </row>
    <row r="281" spans="2:8" x14ac:dyDescent="0.25">
      <c r="B281" s="160" t="s">
        <v>1663</v>
      </c>
      <c r="C281" s="161" t="s">
        <v>1653</v>
      </c>
      <c r="D281" s="162">
        <v>21</v>
      </c>
      <c r="E281" s="163">
        <v>858.91696029735044</v>
      </c>
      <c r="F281" s="164">
        <v>18037.256166244359</v>
      </c>
      <c r="G281" s="165" t="s">
        <v>1654</v>
      </c>
      <c r="H281" s="162">
        <v>2808</v>
      </c>
    </row>
    <row r="282" spans="2:8" x14ac:dyDescent="0.25">
      <c r="B282" s="166" t="s">
        <v>1658</v>
      </c>
      <c r="C282" s="167" t="s">
        <v>1653</v>
      </c>
      <c r="D282" s="168">
        <v>174</v>
      </c>
      <c r="E282" s="169">
        <v>412.65956623293988</v>
      </c>
      <c r="F282" s="170">
        <v>71802.764524531536</v>
      </c>
      <c r="G282" s="171" t="s">
        <v>1659</v>
      </c>
      <c r="H282" s="168">
        <v>2832</v>
      </c>
    </row>
    <row r="283" spans="2:8" x14ac:dyDescent="0.25">
      <c r="B283" s="160" t="s">
        <v>1652</v>
      </c>
      <c r="C283" s="161" t="s">
        <v>1653</v>
      </c>
      <c r="D283" s="162">
        <v>15</v>
      </c>
      <c r="E283" s="163">
        <v>95.535014098134994</v>
      </c>
      <c r="F283" s="164">
        <v>1433.0252114720249</v>
      </c>
      <c r="G283" s="165" t="s">
        <v>1654</v>
      </c>
      <c r="H283" s="162">
        <v>2842</v>
      </c>
    </row>
    <row r="284" spans="2:8" x14ac:dyDescent="0.25">
      <c r="B284" s="166" t="s">
        <v>1662</v>
      </c>
      <c r="C284" s="167" t="s">
        <v>1656</v>
      </c>
      <c r="D284" s="168">
        <v>90</v>
      </c>
      <c r="E284" s="169">
        <v>918.94676988651963</v>
      </c>
      <c r="F284" s="170">
        <v>82705.20928978677</v>
      </c>
      <c r="G284" s="171" t="s">
        <v>1661</v>
      </c>
      <c r="H284" s="168">
        <v>2856</v>
      </c>
    </row>
    <row r="285" spans="2:8" x14ac:dyDescent="0.25">
      <c r="B285" s="160" t="s">
        <v>1655</v>
      </c>
      <c r="C285" s="161" t="s">
        <v>1656</v>
      </c>
      <c r="D285" s="162">
        <v>3</v>
      </c>
      <c r="E285" s="163">
        <v>722.60968396089356</v>
      </c>
      <c r="F285" s="164">
        <v>2167.8290518826807</v>
      </c>
      <c r="G285" s="165" t="s">
        <v>1654</v>
      </c>
      <c r="H285" s="162">
        <v>2922</v>
      </c>
    </row>
    <row r="286" spans="2:8" x14ac:dyDescent="0.25">
      <c r="B286" s="166" t="s">
        <v>1663</v>
      </c>
      <c r="C286" s="167" t="s">
        <v>1653</v>
      </c>
      <c r="D286" s="168">
        <v>21</v>
      </c>
      <c r="E286" s="169">
        <v>858.91696029735044</v>
      </c>
      <c r="F286" s="170">
        <v>18037.256166244359</v>
      </c>
      <c r="G286" s="171" t="s">
        <v>1654</v>
      </c>
      <c r="H286" s="168">
        <v>2944</v>
      </c>
    </row>
    <row r="287" spans="2:8" x14ac:dyDescent="0.25">
      <c r="B287" s="160" t="s">
        <v>1660</v>
      </c>
      <c r="C287" s="161" t="s">
        <v>355</v>
      </c>
      <c r="D287" s="162">
        <v>2</v>
      </c>
      <c r="E287" s="163">
        <v>19.147665484160999</v>
      </c>
      <c r="F287" s="164">
        <v>38.295330968321998</v>
      </c>
      <c r="G287" s="165" t="s">
        <v>1661</v>
      </c>
      <c r="H287" s="162">
        <v>2952</v>
      </c>
    </row>
    <row r="288" spans="2:8" x14ac:dyDescent="0.25">
      <c r="B288" s="166" t="s">
        <v>1668</v>
      </c>
      <c r="C288" s="167" t="s">
        <v>355</v>
      </c>
      <c r="D288" s="168">
        <v>20</v>
      </c>
      <c r="E288" s="169">
        <v>901.83735540549128</v>
      </c>
      <c r="F288" s="170">
        <v>18036.747108109827</v>
      </c>
      <c r="G288" s="171" t="s">
        <v>1667</v>
      </c>
      <c r="H288" s="168">
        <v>2961</v>
      </c>
    </row>
    <row r="289" spans="2:8" x14ac:dyDescent="0.25">
      <c r="B289" s="160" t="s">
        <v>1655</v>
      </c>
      <c r="C289" s="161" t="s">
        <v>1656</v>
      </c>
      <c r="D289" s="162">
        <v>2</v>
      </c>
      <c r="E289" s="163">
        <v>722.60968396089356</v>
      </c>
      <c r="F289" s="164">
        <v>1445.2193679217871</v>
      </c>
      <c r="G289" s="165" t="s">
        <v>1654</v>
      </c>
      <c r="H289" s="162">
        <v>2964</v>
      </c>
    </row>
    <row r="290" spans="2:8" x14ac:dyDescent="0.25">
      <c r="B290" s="166" t="s">
        <v>1672</v>
      </c>
      <c r="C290" s="167" t="s">
        <v>1653</v>
      </c>
      <c r="D290" s="168">
        <v>23</v>
      </c>
      <c r="E290" s="169">
        <v>75.832140006051006</v>
      </c>
      <c r="F290" s="170">
        <v>1744.1392201391732</v>
      </c>
      <c r="G290" s="171" t="s">
        <v>1661</v>
      </c>
      <c r="H290" s="168">
        <v>2981</v>
      </c>
    </row>
    <row r="291" spans="2:8" x14ac:dyDescent="0.25">
      <c r="B291" s="160" t="s">
        <v>1660</v>
      </c>
      <c r="C291" s="161" t="s">
        <v>355</v>
      </c>
      <c r="D291" s="162">
        <v>2</v>
      </c>
      <c r="E291" s="163">
        <v>19.147665484160999</v>
      </c>
      <c r="F291" s="164">
        <v>38.295330968321998</v>
      </c>
      <c r="G291" s="165" t="s">
        <v>1661</v>
      </c>
      <c r="H291" s="162">
        <v>2988</v>
      </c>
    </row>
    <row r="292" spans="2:8" x14ac:dyDescent="0.25">
      <c r="B292" s="166" t="s">
        <v>1672</v>
      </c>
      <c r="C292" s="167" t="s">
        <v>1653</v>
      </c>
      <c r="D292" s="168">
        <v>23</v>
      </c>
      <c r="E292" s="169">
        <v>75.832140006051006</v>
      </c>
      <c r="F292" s="170">
        <v>1744.1392201391732</v>
      </c>
      <c r="G292" s="171" t="s">
        <v>1661</v>
      </c>
      <c r="H292" s="168">
        <v>3004</v>
      </c>
    </row>
    <row r="293" spans="2:8" x14ac:dyDescent="0.25">
      <c r="B293" s="160" t="s">
        <v>1652</v>
      </c>
      <c r="C293" s="161" t="s">
        <v>1653</v>
      </c>
      <c r="D293" s="162">
        <v>7</v>
      </c>
      <c r="E293" s="163">
        <v>95.535014098134994</v>
      </c>
      <c r="F293" s="164">
        <v>668.74509868694497</v>
      </c>
      <c r="G293" s="165" t="s">
        <v>1654</v>
      </c>
      <c r="H293" s="162">
        <v>3014</v>
      </c>
    </row>
    <row r="294" spans="2:8" x14ac:dyDescent="0.25">
      <c r="B294" s="166" t="s">
        <v>1657</v>
      </c>
      <c r="C294" s="167" t="s">
        <v>355</v>
      </c>
      <c r="D294" s="168">
        <v>2</v>
      </c>
      <c r="E294" s="169">
        <v>40.333238638787542</v>
      </c>
      <c r="F294" s="170">
        <v>80.666477277575083</v>
      </c>
      <c r="G294" s="171" t="s">
        <v>1654</v>
      </c>
      <c r="H294" s="168">
        <v>3020</v>
      </c>
    </row>
    <row r="295" spans="2:8" x14ac:dyDescent="0.25">
      <c r="B295" s="160" t="s">
        <v>1671</v>
      </c>
      <c r="C295" s="161" t="s">
        <v>356</v>
      </c>
      <c r="D295" s="162">
        <v>0</v>
      </c>
      <c r="E295" s="163">
        <v>444.53228917292074</v>
      </c>
      <c r="F295" s="164">
        <v>0</v>
      </c>
      <c r="G295" s="165" t="s">
        <v>1651</v>
      </c>
      <c r="H295" s="162">
        <v>3036</v>
      </c>
    </row>
    <row r="296" spans="2:8" x14ac:dyDescent="0.25">
      <c r="B296" s="166" t="s">
        <v>1663</v>
      </c>
      <c r="C296" s="167" t="s">
        <v>1653</v>
      </c>
      <c r="D296" s="168">
        <v>21</v>
      </c>
      <c r="E296" s="169">
        <v>858.91696029735044</v>
      </c>
      <c r="F296" s="170">
        <v>18037.256166244359</v>
      </c>
      <c r="G296" s="171" t="s">
        <v>1654</v>
      </c>
      <c r="H296" s="168">
        <v>3040</v>
      </c>
    </row>
    <row r="297" spans="2:8" x14ac:dyDescent="0.25">
      <c r="B297" s="160" t="s">
        <v>1662</v>
      </c>
      <c r="C297" s="161" t="s">
        <v>1656</v>
      </c>
      <c r="D297" s="162">
        <v>73</v>
      </c>
      <c r="E297" s="163">
        <v>918.94676988651963</v>
      </c>
      <c r="F297" s="164">
        <v>67083.114201715929</v>
      </c>
      <c r="G297" s="165" t="s">
        <v>1661</v>
      </c>
      <c r="H297" s="162">
        <v>3042</v>
      </c>
    </row>
    <row r="298" spans="2:8" x14ac:dyDescent="0.25">
      <c r="B298" s="166" t="s">
        <v>1668</v>
      </c>
      <c r="C298" s="167" t="s">
        <v>355</v>
      </c>
      <c r="D298" s="168">
        <v>20</v>
      </c>
      <c r="E298" s="169">
        <v>901.83735540549128</v>
      </c>
      <c r="F298" s="170">
        <v>18036.747108109827</v>
      </c>
      <c r="G298" s="171" t="s">
        <v>1667</v>
      </c>
      <c r="H298" s="168">
        <v>3042</v>
      </c>
    </row>
    <row r="299" spans="2:8" x14ac:dyDescent="0.25">
      <c r="B299" s="160" t="s">
        <v>1660</v>
      </c>
      <c r="C299" s="161" t="s">
        <v>355</v>
      </c>
      <c r="D299" s="162">
        <v>2</v>
      </c>
      <c r="E299" s="163">
        <v>19.147665484160999</v>
      </c>
      <c r="F299" s="164">
        <v>38.295330968321998</v>
      </c>
      <c r="G299" s="165" t="s">
        <v>1661</v>
      </c>
      <c r="H299" s="162">
        <v>3060</v>
      </c>
    </row>
    <row r="300" spans="2:8" x14ac:dyDescent="0.25">
      <c r="B300" s="166" t="s">
        <v>1672</v>
      </c>
      <c r="C300" s="167" t="s">
        <v>1653</v>
      </c>
      <c r="D300" s="168">
        <v>5</v>
      </c>
      <c r="E300" s="169">
        <v>75.832140006051006</v>
      </c>
      <c r="F300" s="170">
        <v>379.16070003025504</v>
      </c>
      <c r="G300" s="171" t="s">
        <v>1661</v>
      </c>
      <c r="H300" s="168">
        <v>3064</v>
      </c>
    </row>
    <row r="301" spans="2:8" x14ac:dyDescent="0.25">
      <c r="B301" s="160" t="s">
        <v>1655</v>
      </c>
      <c r="C301" s="161" t="s">
        <v>1656</v>
      </c>
      <c r="D301" s="162">
        <v>2</v>
      </c>
      <c r="E301" s="163">
        <v>722.60968396089356</v>
      </c>
      <c r="F301" s="164">
        <v>1445.2193679217871</v>
      </c>
      <c r="G301" s="165" t="s">
        <v>1654</v>
      </c>
      <c r="H301" s="162">
        <v>3073</v>
      </c>
    </row>
    <row r="302" spans="2:8" x14ac:dyDescent="0.25">
      <c r="B302" s="166" t="s">
        <v>1665</v>
      </c>
      <c r="C302" s="167" t="s">
        <v>1656</v>
      </c>
      <c r="D302" s="168">
        <v>1</v>
      </c>
      <c r="E302" s="169">
        <v>710.13379041844917</v>
      </c>
      <c r="F302" s="170">
        <v>710.13379041844917</v>
      </c>
      <c r="G302" s="171" t="s">
        <v>1659</v>
      </c>
      <c r="H302" s="168">
        <v>3075</v>
      </c>
    </row>
    <row r="303" spans="2:8" x14ac:dyDescent="0.25">
      <c r="B303" s="160" t="s">
        <v>1652</v>
      </c>
      <c r="C303" s="161" t="s">
        <v>1653</v>
      </c>
      <c r="D303" s="162">
        <v>15</v>
      </c>
      <c r="E303" s="163">
        <v>95.535014098134994</v>
      </c>
      <c r="F303" s="164">
        <v>1433.0252114720249</v>
      </c>
      <c r="G303" s="165" t="s">
        <v>1654</v>
      </c>
      <c r="H303" s="162">
        <v>3078</v>
      </c>
    </row>
    <row r="304" spans="2:8" x14ac:dyDescent="0.25">
      <c r="B304" s="166" t="s">
        <v>1660</v>
      </c>
      <c r="C304" s="167" t="s">
        <v>355</v>
      </c>
      <c r="D304" s="168">
        <v>2</v>
      </c>
      <c r="E304" s="169">
        <v>19.147665484160999</v>
      </c>
      <c r="F304" s="170">
        <v>38.295330968321998</v>
      </c>
      <c r="G304" s="171" t="s">
        <v>1661</v>
      </c>
      <c r="H304" s="168">
        <v>3080</v>
      </c>
    </row>
    <row r="305" spans="2:8" x14ac:dyDescent="0.25">
      <c r="B305" s="160" t="s">
        <v>1657</v>
      </c>
      <c r="C305" s="161" t="s">
        <v>355</v>
      </c>
      <c r="D305" s="162">
        <v>31</v>
      </c>
      <c r="E305" s="163">
        <v>40.333238638787542</v>
      </c>
      <c r="F305" s="164">
        <v>1250.3303978024137</v>
      </c>
      <c r="G305" s="165" t="s">
        <v>1654</v>
      </c>
      <c r="H305" s="162">
        <v>3090</v>
      </c>
    </row>
    <row r="306" spans="2:8" x14ac:dyDescent="0.25">
      <c r="B306" s="166" t="s">
        <v>1655</v>
      </c>
      <c r="C306" s="167" t="s">
        <v>1656</v>
      </c>
      <c r="D306" s="168">
        <v>3</v>
      </c>
      <c r="E306" s="169">
        <v>722.60968396089356</v>
      </c>
      <c r="F306" s="170">
        <v>2167.8290518826807</v>
      </c>
      <c r="G306" s="171" t="s">
        <v>1654</v>
      </c>
      <c r="H306" s="168">
        <v>3128</v>
      </c>
    </row>
    <row r="307" spans="2:8" x14ac:dyDescent="0.25">
      <c r="B307" s="160" t="s">
        <v>1662</v>
      </c>
      <c r="C307" s="161" t="s">
        <v>1656</v>
      </c>
      <c r="D307" s="162">
        <v>73</v>
      </c>
      <c r="E307" s="163">
        <v>918.94676988651963</v>
      </c>
      <c r="F307" s="164">
        <v>67083.114201715929</v>
      </c>
      <c r="G307" s="165" t="s">
        <v>1661</v>
      </c>
      <c r="H307" s="162">
        <v>3129</v>
      </c>
    </row>
    <row r="308" spans="2:8" x14ac:dyDescent="0.25">
      <c r="B308" s="166" t="s">
        <v>1662</v>
      </c>
      <c r="C308" s="167" t="s">
        <v>1656</v>
      </c>
      <c r="D308" s="168">
        <v>90</v>
      </c>
      <c r="E308" s="169">
        <v>918.94676988651963</v>
      </c>
      <c r="F308" s="170">
        <v>82705.20928978677</v>
      </c>
      <c r="G308" s="171" t="s">
        <v>1661</v>
      </c>
      <c r="H308" s="168">
        <v>3132</v>
      </c>
    </row>
    <row r="309" spans="2:8" x14ac:dyDescent="0.25">
      <c r="B309" s="160" t="s">
        <v>1666</v>
      </c>
      <c r="C309" s="161" t="s">
        <v>356</v>
      </c>
      <c r="D309" s="162">
        <v>4</v>
      </c>
      <c r="E309" s="163">
        <v>332.52460871838827</v>
      </c>
      <c r="F309" s="164">
        <v>1330.0984348735531</v>
      </c>
      <c r="G309" s="165" t="s">
        <v>1667</v>
      </c>
      <c r="H309" s="162">
        <v>3135</v>
      </c>
    </row>
    <row r="310" spans="2:8" x14ac:dyDescent="0.25">
      <c r="B310" s="166" t="s">
        <v>1660</v>
      </c>
      <c r="C310" s="167" t="s">
        <v>355</v>
      </c>
      <c r="D310" s="168">
        <v>2</v>
      </c>
      <c r="E310" s="169">
        <v>19.147665484160999</v>
      </c>
      <c r="F310" s="170">
        <v>38.295330968321998</v>
      </c>
      <c r="G310" s="171" t="s">
        <v>1661</v>
      </c>
      <c r="H310" s="168">
        <v>3160</v>
      </c>
    </row>
    <row r="311" spans="2:8" x14ac:dyDescent="0.25">
      <c r="B311" s="160" t="s">
        <v>1657</v>
      </c>
      <c r="C311" s="161" t="s">
        <v>355</v>
      </c>
      <c r="D311" s="162">
        <v>2</v>
      </c>
      <c r="E311" s="163">
        <v>40.333238638787542</v>
      </c>
      <c r="F311" s="164">
        <v>80.666477277575083</v>
      </c>
      <c r="G311" s="165" t="s">
        <v>1654</v>
      </c>
      <c r="H311" s="162">
        <v>3165</v>
      </c>
    </row>
    <row r="312" spans="2:8" x14ac:dyDescent="0.25">
      <c r="B312" s="166" t="s">
        <v>1650</v>
      </c>
      <c r="C312" s="167" t="s">
        <v>356</v>
      </c>
      <c r="D312" s="168">
        <v>101</v>
      </c>
      <c r="E312" s="169">
        <v>685.08452972448958</v>
      </c>
      <c r="F312" s="170">
        <v>69193.537502173451</v>
      </c>
      <c r="G312" s="171" t="s">
        <v>1651</v>
      </c>
      <c r="H312" s="168">
        <v>3177</v>
      </c>
    </row>
    <row r="313" spans="2:8" x14ac:dyDescent="0.25">
      <c r="B313" s="160" t="s">
        <v>1665</v>
      </c>
      <c r="C313" s="161" t="s">
        <v>1656</v>
      </c>
      <c r="D313" s="162">
        <v>1</v>
      </c>
      <c r="E313" s="163">
        <v>710.13379041844917</v>
      </c>
      <c r="F313" s="164">
        <v>710.13379041844917</v>
      </c>
      <c r="G313" s="165" t="s">
        <v>1659</v>
      </c>
      <c r="H313" s="162">
        <v>3180</v>
      </c>
    </row>
    <row r="314" spans="2:8" x14ac:dyDescent="0.25">
      <c r="B314" s="166" t="s">
        <v>1655</v>
      </c>
      <c r="C314" s="167" t="s">
        <v>1656</v>
      </c>
      <c r="D314" s="168">
        <v>3</v>
      </c>
      <c r="E314" s="169">
        <v>722.60968396089356</v>
      </c>
      <c r="F314" s="170">
        <v>2167.8290518826807</v>
      </c>
      <c r="G314" s="171" t="s">
        <v>1654</v>
      </c>
      <c r="H314" s="168">
        <v>3184</v>
      </c>
    </row>
    <row r="315" spans="2:8" x14ac:dyDescent="0.25">
      <c r="B315" s="160" t="s">
        <v>1650</v>
      </c>
      <c r="C315" s="161" t="s">
        <v>356</v>
      </c>
      <c r="D315" s="162">
        <v>46</v>
      </c>
      <c r="E315" s="163">
        <v>685.08452972448958</v>
      </c>
      <c r="F315" s="164">
        <v>31513.888367326523</v>
      </c>
      <c r="G315" s="165" t="s">
        <v>1651</v>
      </c>
      <c r="H315" s="162">
        <v>3190</v>
      </c>
    </row>
    <row r="316" spans="2:8" x14ac:dyDescent="0.25">
      <c r="B316" s="166" t="s">
        <v>1672</v>
      </c>
      <c r="C316" s="167" t="s">
        <v>1653</v>
      </c>
      <c r="D316" s="168">
        <v>5</v>
      </c>
      <c r="E316" s="169">
        <v>75.832140006051006</v>
      </c>
      <c r="F316" s="170">
        <v>379.16070003025504</v>
      </c>
      <c r="G316" s="171" t="s">
        <v>1661</v>
      </c>
      <c r="H316" s="168">
        <v>3195</v>
      </c>
    </row>
    <row r="317" spans="2:8" x14ac:dyDescent="0.25">
      <c r="B317" s="160" t="s">
        <v>1670</v>
      </c>
      <c r="C317" s="161" t="s">
        <v>356</v>
      </c>
      <c r="D317" s="162">
        <v>12</v>
      </c>
      <c r="E317" s="163">
        <v>508.42909319374786</v>
      </c>
      <c r="F317" s="164">
        <v>6101.1491183249746</v>
      </c>
      <c r="G317" s="165" t="s">
        <v>1661</v>
      </c>
      <c r="H317" s="162">
        <v>3264</v>
      </c>
    </row>
    <row r="318" spans="2:8" x14ac:dyDescent="0.25">
      <c r="B318" s="166" t="s">
        <v>1650</v>
      </c>
      <c r="C318" s="167" t="s">
        <v>356</v>
      </c>
      <c r="D318" s="168">
        <v>46</v>
      </c>
      <c r="E318" s="169">
        <v>685.08452972448958</v>
      </c>
      <c r="F318" s="170">
        <v>31513.888367326523</v>
      </c>
      <c r="G318" s="171" t="s">
        <v>1651</v>
      </c>
      <c r="H318" s="168">
        <v>3268</v>
      </c>
    </row>
    <row r="319" spans="2:8" x14ac:dyDescent="0.25">
      <c r="B319" s="160" t="s">
        <v>1650</v>
      </c>
      <c r="C319" s="161" t="s">
        <v>356</v>
      </c>
      <c r="D319" s="162">
        <v>46</v>
      </c>
      <c r="E319" s="163">
        <v>685.08452972448958</v>
      </c>
      <c r="F319" s="164">
        <v>31513.888367326523</v>
      </c>
      <c r="G319" s="165" t="s">
        <v>1651</v>
      </c>
      <c r="H319" s="162">
        <v>3276</v>
      </c>
    </row>
    <row r="320" spans="2:8" x14ac:dyDescent="0.25">
      <c r="B320" s="166" t="s">
        <v>1658</v>
      </c>
      <c r="C320" s="167" t="s">
        <v>1653</v>
      </c>
      <c r="D320" s="168">
        <v>174</v>
      </c>
      <c r="E320" s="169">
        <v>412.65956623293988</v>
      </c>
      <c r="F320" s="170">
        <v>71802.764524531536</v>
      </c>
      <c r="G320" s="171" t="s">
        <v>1659</v>
      </c>
      <c r="H320" s="168">
        <v>3300</v>
      </c>
    </row>
    <row r="321" spans="2:8" x14ac:dyDescent="0.25">
      <c r="B321" s="160" t="s">
        <v>1663</v>
      </c>
      <c r="C321" s="161" t="s">
        <v>1653</v>
      </c>
      <c r="D321" s="162">
        <v>21</v>
      </c>
      <c r="E321" s="163">
        <v>858.91696029735044</v>
      </c>
      <c r="F321" s="164">
        <v>18037.256166244359</v>
      </c>
      <c r="G321" s="165" t="s">
        <v>1654</v>
      </c>
      <c r="H321" s="162">
        <v>3304</v>
      </c>
    </row>
    <row r="322" spans="2:8" x14ac:dyDescent="0.25">
      <c r="B322" s="166" t="s">
        <v>1655</v>
      </c>
      <c r="C322" s="167" t="s">
        <v>1656</v>
      </c>
      <c r="D322" s="168">
        <v>2</v>
      </c>
      <c r="E322" s="169">
        <v>722.60968396089356</v>
      </c>
      <c r="F322" s="170">
        <v>1445.2193679217871</v>
      </c>
      <c r="G322" s="171" t="s">
        <v>1654</v>
      </c>
      <c r="H322" s="168">
        <v>3315</v>
      </c>
    </row>
    <row r="323" spans="2:8" x14ac:dyDescent="0.25">
      <c r="B323" s="160" t="s">
        <v>1671</v>
      </c>
      <c r="C323" s="161" t="s">
        <v>356</v>
      </c>
      <c r="D323" s="162">
        <v>1</v>
      </c>
      <c r="E323" s="163">
        <v>444.53228917292074</v>
      </c>
      <c r="F323" s="164">
        <v>444.53228917292074</v>
      </c>
      <c r="G323" s="165" t="s">
        <v>1651</v>
      </c>
      <c r="H323" s="162">
        <v>3318</v>
      </c>
    </row>
    <row r="324" spans="2:8" x14ac:dyDescent="0.25">
      <c r="B324" s="166" t="s">
        <v>1669</v>
      </c>
      <c r="C324" s="167" t="s">
        <v>1656</v>
      </c>
      <c r="D324" s="168">
        <v>35</v>
      </c>
      <c r="E324" s="169">
        <v>58.506537185795999</v>
      </c>
      <c r="F324" s="170">
        <v>2047.7288015028601</v>
      </c>
      <c r="G324" s="171" t="s">
        <v>1659</v>
      </c>
      <c r="H324" s="168">
        <v>3320</v>
      </c>
    </row>
    <row r="325" spans="2:8" x14ac:dyDescent="0.25">
      <c r="B325" s="160" t="s">
        <v>1668</v>
      </c>
      <c r="C325" s="161" t="s">
        <v>355</v>
      </c>
      <c r="D325" s="162">
        <v>12</v>
      </c>
      <c r="E325" s="163">
        <v>901.83735540549128</v>
      </c>
      <c r="F325" s="164">
        <v>10822.048264865894</v>
      </c>
      <c r="G325" s="165" t="s">
        <v>1667</v>
      </c>
      <c r="H325" s="162">
        <v>3330</v>
      </c>
    </row>
    <row r="326" spans="2:8" x14ac:dyDescent="0.25">
      <c r="B326" s="166" t="s">
        <v>1669</v>
      </c>
      <c r="C326" s="167" t="s">
        <v>1656</v>
      </c>
      <c r="D326" s="168">
        <v>35</v>
      </c>
      <c r="E326" s="169">
        <v>58.506537185795999</v>
      </c>
      <c r="F326" s="170">
        <v>2047.7288015028601</v>
      </c>
      <c r="G326" s="171" t="s">
        <v>1659</v>
      </c>
      <c r="H326" s="168">
        <v>3330</v>
      </c>
    </row>
    <row r="327" spans="2:8" x14ac:dyDescent="0.25">
      <c r="B327" s="160" t="s">
        <v>1660</v>
      </c>
      <c r="C327" s="161" t="s">
        <v>355</v>
      </c>
      <c r="D327" s="162">
        <v>2</v>
      </c>
      <c r="E327" s="163">
        <v>19.147665484160999</v>
      </c>
      <c r="F327" s="164">
        <v>38.295330968321998</v>
      </c>
      <c r="G327" s="165" t="s">
        <v>1661</v>
      </c>
      <c r="H327" s="162">
        <v>3348</v>
      </c>
    </row>
    <row r="328" spans="2:8" x14ac:dyDescent="0.25">
      <c r="B328" s="166" t="s">
        <v>1664</v>
      </c>
      <c r="C328" s="167" t="s">
        <v>355</v>
      </c>
      <c r="D328" s="168">
        <v>20</v>
      </c>
      <c r="E328" s="169">
        <v>246.5</v>
      </c>
      <c r="F328" s="170">
        <v>4930</v>
      </c>
      <c r="G328" s="171" t="s">
        <v>1651</v>
      </c>
      <c r="H328" s="168">
        <v>3360</v>
      </c>
    </row>
    <row r="329" spans="2:8" x14ac:dyDescent="0.25">
      <c r="B329" s="160" t="s">
        <v>1652</v>
      </c>
      <c r="C329" s="161" t="s">
        <v>1653</v>
      </c>
      <c r="D329" s="162">
        <v>15</v>
      </c>
      <c r="E329" s="163">
        <v>95.535014098134994</v>
      </c>
      <c r="F329" s="164">
        <v>1433.0252114720249</v>
      </c>
      <c r="G329" s="165" t="s">
        <v>1654</v>
      </c>
      <c r="H329" s="162">
        <v>3374</v>
      </c>
    </row>
    <row r="330" spans="2:8" x14ac:dyDescent="0.25">
      <c r="B330" s="166" t="s">
        <v>1663</v>
      </c>
      <c r="C330" s="167" t="s">
        <v>1653</v>
      </c>
      <c r="D330" s="168">
        <v>28</v>
      </c>
      <c r="E330" s="169">
        <v>858.91696029735044</v>
      </c>
      <c r="F330" s="170">
        <v>24049.674888325811</v>
      </c>
      <c r="G330" s="171" t="s">
        <v>1654</v>
      </c>
      <c r="H330" s="168">
        <v>3400</v>
      </c>
    </row>
    <row r="331" spans="2:8" x14ac:dyDescent="0.25">
      <c r="B331" s="160" t="s">
        <v>1660</v>
      </c>
      <c r="C331" s="161" t="s">
        <v>355</v>
      </c>
      <c r="D331" s="162">
        <v>2</v>
      </c>
      <c r="E331" s="163">
        <v>19.147665484160999</v>
      </c>
      <c r="F331" s="164">
        <v>38.295330968321998</v>
      </c>
      <c r="G331" s="165" t="s">
        <v>1661</v>
      </c>
      <c r="H331" s="162">
        <v>3408</v>
      </c>
    </row>
    <row r="332" spans="2:8" x14ac:dyDescent="0.25">
      <c r="B332" s="166" t="s">
        <v>1664</v>
      </c>
      <c r="C332" s="167" t="s">
        <v>355</v>
      </c>
      <c r="D332" s="168">
        <v>9</v>
      </c>
      <c r="E332" s="169">
        <v>246.5</v>
      </c>
      <c r="F332" s="170">
        <v>2218.5</v>
      </c>
      <c r="G332" s="171" t="s">
        <v>1651</v>
      </c>
      <c r="H332" s="168">
        <v>3416</v>
      </c>
    </row>
    <row r="333" spans="2:8" x14ac:dyDescent="0.25">
      <c r="B333" s="160" t="s">
        <v>1663</v>
      </c>
      <c r="C333" s="161" t="s">
        <v>1653</v>
      </c>
      <c r="D333" s="162">
        <v>28</v>
      </c>
      <c r="E333" s="163">
        <v>858.91696029735044</v>
      </c>
      <c r="F333" s="164">
        <v>24049.674888325811</v>
      </c>
      <c r="G333" s="165" t="s">
        <v>1654</v>
      </c>
      <c r="H333" s="162">
        <v>3416</v>
      </c>
    </row>
    <row r="334" spans="2:8" x14ac:dyDescent="0.25">
      <c r="B334" s="166" t="s">
        <v>1669</v>
      </c>
      <c r="C334" s="167" t="s">
        <v>1656</v>
      </c>
      <c r="D334" s="168">
        <v>64</v>
      </c>
      <c r="E334" s="169">
        <v>58.506537185795999</v>
      </c>
      <c r="F334" s="170">
        <v>3744.4183798909439</v>
      </c>
      <c r="G334" s="171" t="s">
        <v>1659</v>
      </c>
      <c r="H334" s="168">
        <v>3440</v>
      </c>
    </row>
    <row r="335" spans="2:8" x14ac:dyDescent="0.25">
      <c r="B335" s="160" t="s">
        <v>1670</v>
      </c>
      <c r="C335" s="161" t="s">
        <v>356</v>
      </c>
      <c r="D335" s="162">
        <v>2</v>
      </c>
      <c r="E335" s="163">
        <v>508.42909319374786</v>
      </c>
      <c r="F335" s="164">
        <v>1016.8581863874957</v>
      </c>
      <c r="G335" s="165" t="s">
        <v>1661</v>
      </c>
      <c r="H335" s="162">
        <v>3456</v>
      </c>
    </row>
    <row r="336" spans="2:8" x14ac:dyDescent="0.25">
      <c r="B336" s="166" t="s">
        <v>1672</v>
      </c>
      <c r="C336" s="167" t="s">
        <v>1653</v>
      </c>
      <c r="D336" s="168">
        <v>23</v>
      </c>
      <c r="E336" s="169">
        <v>75.832140006051006</v>
      </c>
      <c r="F336" s="170">
        <v>1744.1392201391732</v>
      </c>
      <c r="G336" s="171" t="s">
        <v>1661</v>
      </c>
      <c r="H336" s="168">
        <v>3465</v>
      </c>
    </row>
    <row r="337" spans="2:8" x14ac:dyDescent="0.25">
      <c r="B337" s="160" t="s">
        <v>1662</v>
      </c>
      <c r="C337" s="161" t="s">
        <v>1656</v>
      </c>
      <c r="D337" s="162">
        <v>73</v>
      </c>
      <c r="E337" s="163">
        <v>918.94676988651963</v>
      </c>
      <c r="F337" s="164">
        <v>67083.114201715929</v>
      </c>
      <c r="G337" s="165" t="s">
        <v>1661</v>
      </c>
      <c r="H337" s="162">
        <v>3465</v>
      </c>
    </row>
    <row r="338" spans="2:8" x14ac:dyDescent="0.25">
      <c r="B338" s="166" t="s">
        <v>1650</v>
      </c>
      <c r="C338" s="167" t="s">
        <v>356</v>
      </c>
      <c r="D338" s="168">
        <v>101</v>
      </c>
      <c r="E338" s="169">
        <v>685.08452972448958</v>
      </c>
      <c r="F338" s="170">
        <v>69193.537502173451</v>
      </c>
      <c r="G338" s="171" t="s">
        <v>1651</v>
      </c>
      <c r="H338" s="168">
        <v>3483</v>
      </c>
    </row>
    <row r="339" spans="2:8" x14ac:dyDescent="0.25">
      <c r="B339" s="160" t="s">
        <v>1658</v>
      </c>
      <c r="C339" s="161" t="s">
        <v>1653</v>
      </c>
      <c r="D339" s="162">
        <v>200</v>
      </c>
      <c r="E339" s="163">
        <v>412.65956623293988</v>
      </c>
      <c r="F339" s="164">
        <v>82531.913246587981</v>
      </c>
      <c r="G339" s="165" t="s">
        <v>1659</v>
      </c>
      <c r="H339" s="162">
        <v>3484</v>
      </c>
    </row>
    <row r="340" spans="2:8" x14ac:dyDescent="0.25">
      <c r="B340" s="166" t="s">
        <v>1665</v>
      </c>
      <c r="C340" s="167" t="s">
        <v>1656</v>
      </c>
      <c r="D340" s="168">
        <v>1</v>
      </c>
      <c r="E340" s="169">
        <v>710.13379041844917</v>
      </c>
      <c r="F340" s="170">
        <v>710.13379041844917</v>
      </c>
      <c r="G340" s="171" t="s">
        <v>1659</v>
      </c>
      <c r="H340" s="168">
        <v>3495</v>
      </c>
    </row>
    <row r="341" spans="2:8" x14ac:dyDescent="0.25">
      <c r="B341" s="160" t="s">
        <v>1652</v>
      </c>
      <c r="C341" s="161" t="s">
        <v>1653</v>
      </c>
      <c r="D341" s="162">
        <v>7</v>
      </c>
      <c r="E341" s="163">
        <v>95.535014098134994</v>
      </c>
      <c r="F341" s="164">
        <v>668.74509868694497</v>
      </c>
      <c r="G341" s="165" t="s">
        <v>1654</v>
      </c>
      <c r="H341" s="162">
        <v>3504</v>
      </c>
    </row>
    <row r="342" spans="2:8" x14ac:dyDescent="0.25">
      <c r="B342" s="166" t="s">
        <v>1671</v>
      </c>
      <c r="C342" s="167" t="s">
        <v>356</v>
      </c>
      <c r="D342" s="168">
        <v>0</v>
      </c>
      <c r="E342" s="169">
        <v>444.53228917292074</v>
      </c>
      <c r="F342" s="170">
        <v>0</v>
      </c>
      <c r="G342" s="171" t="s">
        <v>1651</v>
      </c>
      <c r="H342" s="168">
        <v>3510</v>
      </c>
    </row>
    <row r="343" spans="2:8" x14ac:dyDescent="0.25">
      <c r="B343" s="160" t="s">
        <v>1664</v>
      </c>
      <c r="C343" s="161" t="s">
        <v>355</v>
      </c>
      <c r="D343" s="162">
        <v>20</v>
      </c>
      <c r="E343" s="163">
        <v>246.5</v>
      </c>
      <c r="F343" s="164">
        <v>4930</v>
      </c>
      <c r="G343" s="165" t="s">
        <v>1651</v>
      </c>
      <c r="H343" s="162">
        <v>3560</v>
      </c>
    </row>
    <row r="344" spans="2:8" x14ac:dyDescent="0.25">
      <c r="B344" s="166" t="s">
        <v>1664</v>
      </c>
      <c r="C344" s="167" t="s">
        <v>355</v>
      </c>
      <c r="D344" s="168">
        <v>20</v>
      </c>
      <c r="E344" s="169">
        <v>246.5</v>
      </c>
      <c r="F344" s="170">
        <v>4930</v>
      </c>
      <c r="G344" s="171" t="s">
        <v>1651</v>
      </c>
      <c r="H344" s="168">
        <v>3564</v>
      </c>
    </row>
    <row r="345" spans="2:8" x14ac:dyDescent="0.25">
      <c r="B345" s="160" t="s">
        <v>1662</v>
      </c>
      <c r="C345" s="161" t="s">
        <v>1656</v>
      </c>
      <c r="D345" s="162">
        <v>90</v>
      </c>
      <c r="E345" s="163">
        <v>918.94676988651963</v>
      </c>
      <c r="F345" s="164">
        <v>82705.20928978677</v>
      </c>
      <c r="G345" s="165" t="s">
        <v>1661</v>
      </c>
      <c r="H345" s="162">
        <v>3575</v>
      </c>
    </row>
    <row r="346" spans="2:8" x14ac:dyDescent="0.25">
      <c r="B346" s="166" t="s">
        <v>1672</v>
      </c>
      <c r="C346" s="167" t="s">
        <v>1653</v>
      </c>
      <c r="D346" s="168">
        <v>23</v>
      </c>
      <c r="E346" s="169">
        <v>75.832140006051006</v>
      </c>
      <c r="F346" s="170">
        <v>1744.1392201391732</v>
      </c>
      <c r="G346" s="171" t="s">
        <v>1661</v>
      </c>
      <c r="H346" s="168">
        <v>3591</v>
      </c>
    </row>
    <row r="347" spans="2:8" x14ac:dyDescent="0.25">
      <c r="B347" s="160" t="s">
        <v>1655</v>
      </c>
      <c r="C347" s="161" t="s">
        <v>1656</v>
      </c>
      <c r="D347" s="162">
        <v>2</v>
      </c>
      <c r="E347" s="163">
        <v>722.60968396089356</v>
      </c>
      <c r="F347" s="164">
        <v>1445.2193679217871</v>
      </c>
      <c r="G347" s="165" t="s">
        <v>1654</v>
      </c>
      <c r="H347" s="162">
        <v>3594</v>
      </c>
    </row>
    <row r="348" spans="2:8" x14ac:dyDescent="0.25">
      <c r="B348" s="166" t="s">
        <v>1671</v>
      </c>
      <c r="C348" s="167" t="s">
        <v>356</v>
      </c>
      <c r="D348" s="168">
        <v>0</v>
      </c>
      <c r="E348" s="169">
        <v>444.53228917292074</v>
      </c>
      <c r="F348" s="170">
        <v>0</v>
      </c>
      <c r="G348" s="171" t="s">
        <v>1651</v>
      </c>
      <c r="H348" s="168">
        <v>3636</v>
      </c>
    </row>
    <row r="349" spans="2:8" x14ac:dyDescent="0.25">
      <c r="B349" s="160" t="s">
        <v>1672</v>
      </c>
      <c r="C349" s="161" t="s">
        <v>1653</v>
      </c>
      <c r="D349" s="162">
        <v>23</v>
      </c>
      <c r="E349" s="163">
        <v>75.832140006051006</v>
      </c>
      <c r="F349" s="164">
        <v>1744.1392201391732</v>
      </c>
      <c r="G349" s="165" t="s">
        <v>1661</v>
      </c>
      <c r="H349" s="162">
        <v>3644</v>
      </c>
    </row>
    <row r="350" spans="2:8" x14ac:dyDescent="0.25">
      <c r="B350" s="166" t="s">
        <v>1668</v>
      </c>
      <c r="C350" s="167" t="s">
        <v>355</v>
      </c>
      <c r="D350" s="168">
        <v>12</v>
      </c>
      <c r="E350" s="169">
        <v>901.83735540549128</v>
      </c>
      <c r="F350" s="170">
        <v>10822.048264865894</v>
      </c>
      <c r="G350" s="171" t="s">
        <v>1667</v>
      </c>
      <c r="H350" s="168">
        <v>3645</v>
      </c>
    </row>
    <row r="351" spans="2:8" x14ac:dyDescent="0.25">
      <c r="B351" s="160" t="s">
        <v>1652</v>
      </c>
      <c r="C351" s="161" t="s">
        <v>1653</v>
      </c>
      <c r="D351" s="162">
        <v>15</v>
      </c>
      <c r="E351" s="163">
        <v>95.535014098134994</v>
      </c>
      <c r="F351" s="164">
        <v>1433.0252114720249</v>
      </c>
      <c r="G351" s="165" t="s">
        <v>1654</v>
      </c>
      <c r="H351" s="162">
        <v>3660</v>
      </c>
    </row>
    <row r="352" spans="2:8" x14ac:dyDescent="0.25">
      <c r="B352" s="166" t="s">
        <v>1657</v>
      </c>
      <c r="C352" s="167" t="s">
        <v>355</v>
      </c>
      <c r="D352" s="168">
        <v>2</v>
      </c>
      <c r="E352" s="169">
        <v>40.333238638787542</v>
      </c>
      <c r="F352" s="170">
        <v>80.666477277575083</v>
      </c>
      <c r="G352" s="171" t="s">
        <v>1654</v>
      </c>
      <c r="H352" s="168">
        <v>3660</v>
      </c>
    </row>
    <row r="353" spans="2:8" x14ac:dyDescent="0.25">
      <c r="B353" s="160" t="s">
        <v>1672</v>
      </c>
      <c r="C353" s="161" t="s">
        <v>1653</v>
      </c>
      <c r="D353" s="162">
        <v>23</v>
      </c>
      <c r="E353" s="163">
        <v>75.832140006051006</v>
      </c>
      <c r="F353" s="164">
        <v>1744.1392201391732</v>
      </c>
      <c r="G353" s="165" t="s">
        <v>1661</v>
      </c>
      <c r="H353" s="162">
        <v>3670</v>
      </c>
    </row>
    <row r="354" spans="2:8" x14ac:dyDescent="0.25">
      <c r="B354" s="166" t="s">
        <v>1668</v>
      </c>
      <c r="C354" s="167" t="s">
        <v>355</v>
      </c>
      <c r="D354" s="168">
        <v>12</v>
      </c>
      <c r="E354" s="169">
        <v>901.83735540549128</v>
      </c>
      <c r="F354" s="170">
        <v>10822.048264865894</v>
      </c>
      <c r="G354" s="171" t="s">
        <v>1667</v>
      </c>
      <c r="H354" s="168">
        <v>3672</v>
      </c>
    </row>
    <row r="355" spans="2:8" x14ac:dyDescent="0.25">
      <c r="B355" s="160" t="s">
        <v>1652</v>
      </c>
      <c r="C355" s="161" t="s">
        <v>1653</v>
      </c>
      <c r="D355" s="162">
        <v>15</v>
      </c>
      <c r="E355" s="163">
        <v>95.535014098134994</v>
      </c>
      <c r="F355" s="164">
        <v>1433.0252114720249</v>
      </c>
      <c r="G355" s="165" t="s">
        <v>1654</v>
      </c>
      <c r="H355" s="162">
        <v>3686</v>
      </c>
    </row>
    <row r="356" spans="2:8" x14ac:dyDescent="0.25">
      <c r="B356" s="166" t="s">
        <v>1665</v>
      </c>
      <c r="C356" s="167" t="s">
        <v>1656</v>
      </c>
      <c r="D356" s="168">
        <v>1</v>
      </c>
      <c r="E356" s="169">
        <v>710.13379041844917</v>
      </c>
      <c r="F356" s="170">
        <v>710.13379041844917</v>
      </c>
      <c r="G356" s="171" t="s">
        <v>1659</v>
      </c>
      <c r="H356" s="168">
        <v>3699</v>
      </c>
    </row>
    <row r="357" spans="2:8" x14ac:dyDescent="0.25">
      <c r="B357" s="160" t="s">
        <v>1672</v>
      </c>
      <c r="C357" s="161" t="s">
        <v>1653</v>
      </c>
      <c r="D357" s="162">
        <v>23</v>
      </c>
      <c r="E357" s="163">
        <v>75.832140006051006</v>
      </c>
      <c r="F357" s="164">
        <v>1744.1392201391732</v>
      </c>
      <c r="G357" s="165" t="s">
        <v>1661</v>
      </c>
      <c r="H357" s="162">
        <v>3704</v>
      </c>
    </row>
    <row r="358" spans="2:8" x14ac:dyDescent="0.25">
      <c r="B358" s="166" t="s">
        <v>1662</v>
      </c>
      <c r="C358" s="167" t="s">
        <v>1656</v>
      </c>
      <c r="D358" s="168">
        <v>90</v>
      </c>
      <c r="E358" s="169">
        <v>918.94676988651963</v>
      </c>
      <c r="F358" s="170">
        <v>82705.20928978677</v>
      </c>
      <c r="G358" s="171" t="s">
        <v>1661</v>
      </c>
      <c r="H358" s="168">
        <v>3743</v>
      </c>
    </row>
    <row r="359" spans="2:8" x14ac:dyDescent="0.25">
      <c r="B359" s="160" t="s">
        <v>1655</v>
      </c>
      <c r="C359" s="161" t="s">
        <v>1656</v>
      </c>
      <c r="D359" s="162">
        <v>2</v>
      </c>
      <c r="E359" s="163">
        <v>722.60968396089356</v>
      </c>
      <c r="F359" s="164">
        <v>1445.2193679217871</v>
      </c>
      <c r="G359" s="165" t="s">
        <v>1654</v>
      </c>
      <c r="H359" s="162">
        <v>3750</v>
      </c>
    </row>
    <row r="360" spans="2:8" x14ac:dyDescent="0.25">
      <c r="B360" s="166" t="s">
        <v>1668</v>
      </c>
      <c r="C360" s="167" t="s">
        <v>355</v>
      </c>
      <c r="D360" s="168">
        <v>12</v>
      </c>
      <c r="E360" s="169">
        <v>901.83735540549128</v>
      </c>
      <c r="F360" s="170">
        <v>10822.048264865894</v>
      </c>
      <c r="G360" s="171" t="s">
        <v>1667</v>
      </c>
      <c r="H360" s="168">
        <v>3756</v>
      </c>
    </row>
    <row r="361" spans="2:8" x14ac:dyDescent="0.25">
      <c r="B361" s="160" t="s">
        <v>1658</v>
      </c>
      <c r="C361" s="161" t="s">
        <v>1653</v>
      </c>
      <c r="D361" s="162">
        <v>174</v>
      </c>
      <c r="E361" s="163">
        <v>412.65956623293988</v>
      </c>
      <c r="F361" s="164">
        <v>71802.764524531536</v>
      </c>
      <c r="G361" s="165" t="s">
        <v>1659</v>
      </c>
      <c r="H361" s="162">
        <v>3780</v>
      </c>
    </row>
    <row r="362" spans="2:8" x14ac:dyDescent="0.25">
      <c r="B362" s="166" t="s">
        <v>1666</v>
      </c>
      <c r="C362" s="167" t="s">
        <v>356</v>
      </c>
      <c r="D362" s="168">
        <v>4</v>
      </c>
      <c r="E362" s="169">
        <v>332.52460871838827</v>
      </c>
      <c r="F362" s="170">
        <v>1330.0984348735531</v>
      </c>
      <c r="G362" s="171" t="s">
        <v>1667</v>
      </c>
      <c r="H362" s="168">
        <v>3787</v>
      </c>
    </row>
    <row r="363" spans="2:8" x14ac:dyDescent="0.25">
      <c r="B363" s="160" t="s">
        <v>1668</v>
      </c>
      <c r="C363" s="161" t="s">
        <v>355</v>
      </c>
      <c r="D363" s="162">
        <v>12</v>
      </c>
      <c r="E363" s="163">
        <v>901.83735540549128</v>
      </c>
      <c r="F363" s="164">
        <v>10822.048264865894</v>
      </c>
      <c r="G363" s="165" t="s">
        <v>1667</v>
      </c>
      <c r="H363" s="162">
        <v>3798</v>
      </c>
    </row>
    <row r="364" spans="2:8" x14ac:dyDescent="0.25">
      <c r="B364" s="166" t="s">
        <v>1670</v>
      </c>
      <c r="C364" s="167" t="s">
        <v>356</v>
      </c>
      <c r="D364" s="168">
        <v>2</v>
      </c>
      <c r="E364" s="169">
        <v>508.42909319374786</v>
      </c>
      <c r="F364" s="170">
        <v>1016.8581863874957</v>
      </c>
      <c r="G364" s="171" t="s">
        <v>1661</v>
      </c>
      <c r="H364" s="168">
        <v>3808</v>
      </c>
    </row>
    <row r="365" spans="2:8" x14ac:dyDescent="0.25">
      <c r="B365" s="160" t="s">
        <v>1665</v>
      </c>
      <c r="C365" s="161" t="s">
        <v>1656</v>
      </c>
      <c r="D365" s="162">
        <v>14</v>
      </c>
      <c r="E365" s="163">
        <v>710.13379041844917</v>
      </c>
      <c r="F365" s="164">
        <v>9941.8730658582881</v>
      </c>
      <c r="G365" s="165" t="s">
        <v>1659</v>
      </c>
      <c r="H365" s="162">
        <v>3892</v>
      </c>
    </row>
    <row r="366" spans="2:8" x14ac:dyDescent="0.25">
      <c r="B366" s="166" t="s">
        <v>1671</v>
      </c>
      <c r="C366" s="167" t="s">
        <v>356</v>
      </c>
      <c r="D366" s="168">
        <v>0</v>
      </c>
      <c r="E366" s="169">
        <v>444.53228917292074</v>
      </c>
      <c r="F366" s="170">
        <v>0</v>
      </c>
      <c r="G366" s="171" t="s">
        <v>1651</v>
      </c>
      <c r="H366" s="168">
        <v>3900</v>
      </c>
    </row>
    <row r="367" spans="2:8" x14ac:dyDescent="0.25">
      <c r="B367" s="160" t="s">
        <v>1658</v>
      </c>
      <c r="C367" s="161" t="s">
        <v>1653</v>
      </c>
      <c r="D367" s="162">
        <v>200</v>
      </c>
      <c r="E367" s="163">
        <v>412.65956623293988</v>
      </c>
      <c r="F367" s="164">
        <v>82531.913246587981</v>
      </c>
      <c r="G367" s="165" t="s">
        <v>1659</v>
      </c>
      <c r="H367" s="162">
        <v>3930</v>
      </c>
    </row>
    <row r="368" spans="2:8" x14ac:dyDescent="0.25">
      <c r="B368" s="166" t="s">
        <v>1658</v>
      </c>
      <c r="C368" s="167" t="s">
        <v>1653</v>
      </c>
      <c r="D368" s="168">
        <v>174</v>
      </c>
      <c r="E368" s="169">
        <v>412.65956623293988</v>
      </c>
      <c r="F368" s="170">
        <v>71802.764524531536</v>
      </c>
      <c r="G368" s="171" t="s">
        <v>1659</v>
      </c>
      <c r="H368" s="168">
        <v>3936</v>
      </c>
    </row>
    <row r="369" spans="2:8" x14ac:dyDescent="0.25">
      <c r="B369" s="160" t="s">
        <v>1657</v>
      </c>
      <c r="C369" s="161" t="s">
        <v>355</v>
      </c>
      <c r="D369" s="162">
        <v>2</v>
      </c>
      <c r="E369" s="163">
        <v>40.333238638787542</v>
      </c>
      <c r="F369" s="164">
        <v>80.666477277575083</v>
      </c>
      <c r="G369" s="165" t="s">
        <v>1654</v>
      </c>
      <c r="H369" s="162">
        <v>3938</v>
      </c>
    </row>
    <row r="370" spans="2:8" x14ac:dyDescent="0.25">
      <c r="B370" s="166" t="s">
        <v>1666</v>
      </c>
      <c r="C370" s="167" t="s">
        <v>356</v>
      </c>
      <c r="D370" s="168">
        <v>9</v>
      </c>
      <c r="E370" s="169">
        <v>332.52460871838827</v>
      </c>
      <c r="F370" s="170">
        <v>2992.7214784654943</v>
      </c>
      <c r="G370" s="171" t="s">
        <v>1667</v>
      </c>
      <c r="H370" s="168">
        <v>3948</v>
      </c>
    </row>
    <row r="371" spans="2:8" x14ac:dyDescent="0.25">
      <c r="B371" s="160" t="s">
        <v>1671</v>
      </c>
      <c r="C371" s="161" t="s">
        <v>356</v>
      </c>
      <c r="D371" s="162">
        <v>1</v>
      </c>
      <c r="E371" s="163">
        <v>444.53228917292074</v>
      </c>
      <c r="F371" s="164">
        <v>444.53228917292074</v>
      </c>
      <c r="G371" s="165" t="s">
        <v>1651</v>
      </c>
      <c r="H371" s="162">
        <v>3990</v>
      </c>
    </row>
    <row r="372" spans="2:8" x14ac:dyDescent="0.25">
      <c r="B372" s="166" t="s">
        <v>1657</v>
      </c>
      <c r="C372" s="167" t="s">
        <v>355</v>
      </c>
      <c r="D372" s="168">
        <v>2</v>
      </c>
      <c r="E372" s="169">
        <v>40.333238638787542</v>
      </c>
      <c r="F372" s="170">
        <v>80.666477277575083</v>
      </c>
      <c r="G372" s="171" t="s">
        <v>1654</v>
      </c>
      <c r="H372" s="168">
        <v>3991</v>
      </c>
    </row>
    <row r="373" spans="2:8" x14ac:dyDescent="0.25">
      <c r="B373" s="160" t="s">
        <v>1670</v>
      </c>
      <c r="C373" s="161" t="s">
        <v>356</v>
      </c>
      <c r="D373" s="162">
        <v>12</v>
      </c>
      <c r="E373" s="163">
        <v>508.42909319374786</v>
      </c>
      <c r="F373" s="164">
        <v>6101.1491183249746</v>
      </c>
      <c r="G373" s="165" t="s">
        <v>1661</v>
      </c>
      <c r="H373" s="162">
        <v>4032</v>
      </c>
    </row>
    <row r="374" spans="2:8" x14ac:dyDescent="0.25">
      <c r="B374" s="166" t="s">
        <v>1670</v>
      </c>
      <c r="C374" s="167" t="s">
        <v>356</v>
      </c>
      <c r="D374" s="168">
        <v>2</v>
      </c>
      <c r="E374" s="169">
        <v>508.42909319374786</v>
      </c>
      <c r="F374" s="170">
        <v>1016.8581863874957</v>
      </c>
      <c r="G374" s="171" t="s">
        <v>1661</v>
      </c>
      <c r="H374" s="168">
        <v>4032</v>
      </c>
    </row>
    <row r="375" spans="2:8" x14ac:dyDescent="0.25">
      <c r="B375" s="160" t="s">
        <v>1669</v>
      </c>
      <c r="C375" s="161" t="s">
        <v>1656</v>
      </c>
      <c r="D375" s="162">
        <v>64</v>
      </c>
      <c r="E375" s="163">
        <v>58.506537185795999</v>
      </c>
      <c r="F375" s="164">
        <v>3744.4183798909439</v>
      </c>
      <c r="G375" s="165" t="s">
        <v>1659</v>
      </c>
      <c r="H375" s="162">
        <v>4050</v>
      </c>
    </row>
    <row r="376" spans="2:8" x14ac:dyDescent="0.25">
      <c r="B376" s="166" t="s">
        <v>1660</v>
      </c>
      <c r="C376" s="167" t="s">
        <v>355</v>
      </c>
      <c r="D376" s="168">
        <v>2</v>
      </c>
      <c r="E376" s="169">
        <v>19.147665484160999</v>
      </c>
      <c r="F376" s="170">
        <v>38.295330968321998</v>
      </c>
      <c r="G376" s="171" t="s">
        <v>1661</v>
      </c>
      <c r="H376" s="168">
        <v>4056</v>
      </c>
    </row>
    <row r="377" spans="2:8" x14ac:dyDescent="0.25">
      <c r="B377" s="160" t="s">
        <v>1660</v>
      </c>
      <c r="C377" s="161" t="s">
        <v>355</v>
      </c>
      <c r="D377" s="162">
        <v>2</v>
      </c>
      <c r="E377" s="163">
        <v>19.147665484160999</v>
      </c>
      <c r="F377" s="164">
        <v>38.295330968321998</v>
      </c>
      <c r="G377" s="165" t="s">
        <v>1661</v>
      </c>
      <c r="H377" s="162">
        <v>4060</v>
      </c>
    </row>
    <row r="378" spans="2:8" x14ac:dyDescent="0.25">
      <c r="B378" s="166" t="s">
        <v>1657</v>
      </c>
      <c r="C378" s="167" t="s">
        <v>355</v>
      </c>
      <c r="D378" s="168">
        <v>2</v>
      </c>
      <c r="E378" s="169">
        <v>40.333238638787542</v>
      </c>
      <c r="F378" s="170">
        <v>80.666477277575083</v>
      </c>
      <c r="G378" s="171" t="s">
        <v>1654</v>
      </c>
      <c r="H378" s="168">
        <v>4068</v>
      </c>
    </row>
    <row r="379" spans="2:8" x14ac:dyDescent="0.25">
      <c r="B379" s="160" t="s">
        <v>1664</v>
      </c>
      <c r="C379" s="161" t="s">
        <v>355</v>
      </c>
      <c r="D379" s="162">
        <v>9</v>
      </c>
      <c r="E379" s="163">
        <v>246.5</v>
      </c>
      <c r="F379" s="164">
        <v>2218.5</v>
      </c>
      <c r="G379" s="165" t="s">
        <v>1651</v>
      </c>
      <c r="H379" s="162">
        <v>4100</v>
      </c>
    </row>
    <row r="380" spans="2:8" x14ac:dyDescent="0.25">
      <c r="B380" s="166" t="s">
        <v>1650</v>
      </c>
      <c r="C380" s="167" t="s">
        <v>356</v>
      </c>
      <c r="D380" s="168">
        <v>101</v>
      </c>
      <c r="E380" s="169">
        <v>685.08452972448958</v>
      </c>
      <c r="F380" s="170">
        <v>69193.537502173451</v>
      </c>
      <c r="G380" s="171" t="s">
        <v>1651</v>
      </c>
      <c r="H380" s="168">
        <v>4104</v>
      </c>
    </row>
    <row r="381" spans="2:8" x14ac:dyDescent="0.25">
      <c r="B381" s="160" t="s">
        <v>1655</v>
      </c>
      <c r="C381" s="161" t="s">
        <v>1656</v>
      </c>
      <c r="D381" s="162">
        <v>2</v>
      </c>
      <c r="E381" s="163">
        <v>722.60968396089356</v>
      </c>
      <c r="F381" s="164">
        <v>1445.2193679217871</v>
      </c>
      <c r="G381" s="165" t="s">
        <v>1654</v>
      </c>
      <c r="H381" s="162">
        <v>4116</v>
      </c>
    </row>
    <row r="382" spans="2:8" x14ac:dyDescent="0.25">
      <c r="B382" s="166" t="s">
        <v>1666</v>
      </c>
      <c r="C382" s="167" t="s">
        <v>356</v>
      </c>
      <c r="D382" s="168">
        <v>9</v>
      </c>
      <c r="E382" s="169">
        <v>332.52460871838827</v>
      </c>
      <c r="F382" s="170">
        <v>2992.7214784654943</v>
      </c>
      <c r="G382" s="171" t="s">
        <v>1667</v>
      </c>
      <c r="H382" s="168">
        <v>4123</v>
      </c>
    </row>
    <row r="383" spans="2:8" x14ac:dyDescent="0.25">
      <c r="B383" s="160" t="s">
        <v>1664</v>
      </c>
      <c r="C383" s="161" t="s">
        <v>355</v>
      </c>
      <c r="D383" s="162">
        <v>20</v>
      </c>
      <c r="E383" s="163">
        <v>246.5</v>
      </c>
      <c r="F383" s="164">
        <v>4930</v>
      </c>
      <c r="G383" s="165" t="s">
        <v>1651</v>
      </c>
      <c r="H383" s="162">
        <v>4160</v>
      </c>
    </row>
    <row r="384" spans="2:8" x14ac:dyDescent="0.25">
      <c r="B384" s="166" t="s">
        <v>1668</v>
      </c>
      <c r="C384" s="167" t="s">
        <v>355</v>
      </c>
      <c r="D384" s="168">
        <v>12</v>
      </c>
      <c r="E384" s="169">
        <v>901.83735540549128</v>
      </c>
      <c r="F384" s="170">
        <v>10822.048264865894</v>
      </c>
      <c r="G384" s="171" t="s">
        <v>1667</v>
      </c>
      <c r="H384" s="168">
        <v>4182</v>
      </c>
    </row>
    <row r="385" spans="2:8" x14ac:dyDescent="0.25">
      <c r="B385" s="160" t="s">
        <v>1666</v>
      </c>
      <c r="C385" s="161" t="s">
        <v>356</v>
      </c>
      <c r="D385" s="162">
        <v>4</v>
      </c>
      <c r="E385" s="163">
        <v>332.52460871838827</v>
      </c>
      <c r="F385" s="164">
        <v>1330.0984348735531</v>
      </c>
      <c r="G385" s="165" t="s">
        <v>1667</v>
      </c>
      <c r="H385" s="162">
        <v>4191</v>
      </c>
    </row>
    <row r="386" spans="2:8" x14ac:dyDescent="0.25">
      <c r="B386" s="166" t="s">
        <v>1652</v>
      </c>
      <c r="C386" s="167" t="s">
        <v>1653</v>
      </c>
      <c r="D386" s="168">
        <v>7</v>
      </c>
      <c r="E386" s="169">
        <v>95.535014098134994</v>
      </c>
      <c r="F386" s="170">
        <v>668.74509868694497</v>
      </c>
      <c r="G386" s="171" t="s">
        <v>1654</v>
      </c>
      <c r="H386" s="168">
        <v>4194</v>
      </c>
    </row>
    <row r="387" spans="2:8" x14ac:dyDescent="0.25">
      <c r="B387" s="160" t="s">
        <v>1663</v>
      </c>
      <c r="C387" s="161" t="s">
        <v>1653</v>
      </c>
      <c r="D387" s="162">
        <v>21</v>
      </c>
      <c r="E387" s="163">
        <v>858.91696029735044</v>
      </c>
      <c r="F387" s="164">
        <v>18037.256166244359</v>
      </c>
      <c r="G387" s="165" t="s">
        <v>1654</v>
      </c>
      <c r="H387" s="162">
        <v>4200</v>
      </c>
    </row>
    <row r="388" spans="2:8" x14ac:dyDescent="0.25">
      <c r="B388" s="166" t="s">
        <v>1669</v>
      </c>
      <c r="C388" s="167" t="s">
        <v>1656</v>
      </c>
      <c r="D388" s="168">
        <v>35</v>
      </c>
      <c r="E388" s="169">
        <v>58.506537185795999</v>
      </c>
      <c r="F388" s="170">
        <v>2047.7288015028601</v>
      </c>
      <c r="G388" s="171" t="s">
        <v>1659</v>
      </c>
      <c r="H388" s="168">
        <v>4202</v>
      </c>
    </row>
    <row r="389" spans="2:8" x14ac:dyDescent="0.25">
      <c r="B389" s="160" t="s">
        <v>1671</v>
      </c>
      <c r="C389" s="161" t="s">
        <v>356</v>
      </c>
      <c r="D389" s="162">
        <v>0</v>
      </c>
      <c r="E389" s="163">
        <v>444.53228917292074</v>
      </c>
      <c r="F389" s="164">
        <v>0</v>
      </c>
      <c r="G389" s="165" t="s">
        <v>1651</v>
      </c>
      <c r="H389" s="162">
        <v>4210</v>
      </c>
    </row>
    <row r="390" spans="2:8" x14ac:dyDescent="0.25">
      <c r="B390" s="166" t="s">
        <v>1670</v>
      </c>
      <c r="C390" s="167" t="s">
        <v>356</v>
      </c>
      <c r="D390" s="168">
        <v>2</v>
      </c>
      <c r="E390" s="169">
        <v>508.42909319374786</v>
      </c>
      <c r="F390" s="170">
        <v>1016.8581863874957</v>
      </c>
      <c r="G390" s="171" t="s">
        <v>1661</v>
      </c>
      <c r="H390" s="168">
        <v>4224</v>
      </c>
    </row>
    <row r="391" spans="2:8" x14ac:dyDescent="0.25">
      <c r="B391" s="160" t="s">
        <v>1660</v>
      </c>
      <c r="C391" s="161" t="s">
        <v>355</v>
      </c>
      <c r="D391" s="162">
        <v>2</v>
      </c>
      <c r="E391" s="163">
        <v>19.147665484160999</v>
      </c>
      <c r="F391" s="164">
        <v>38.295330968321998</v>
      </c>
      <c r="G391" s="165" t="s">
        <v>1661</v>
      </c>
      <c r="H391" s="162">
        <v>4228</v>
      </c>
    </row>
    <row r="392" spans="2:8" x14ac:dyDescent="0.25">
      <c r="B392" s="166" t="s">
        <v>1655</v>
      </c>
      <c r="C392" s="167" t="s">
        <v>1656</v>
      </c>
      <c r="D392" s="168">
        <v>3</v>
      </c>
      <c r="E392" s="169">
        <v>722.60968396089356</v>
      </c>
      <c r="F392" s="170">
        <v>2167.8290518826807</v>
      </c>
      <c r="G392" s="171" t="s">
        <v>1654</v>
      </c>
      <c r="H392" s="168">
        <v>4251</v>
      </c>
    </row>
    <row r="393" spans="2:8" x14ac:dyDescent="0.25">
      <c r="B393" s="160" t="s">
        <v>1658</v>
      </c>
      <c r="C393" s="161" t="s">
        <v>1653</v>
      </c>
      <c r="D393" s="162">
        <v>174</v>
      </c>
      <c r="E393" s="163">
        <v>412.65956623293988</v>
      </c>
      <c r="F393" s="164">
        <v>71802.764524531536</v>
      </c>
      <c r="G393" s="165" t="s">
        <v>1659</v>
      </c>
      <c r="H393" s="162">
        <v>4270</v>
      </c>
    </row>
    <row r="394" spans="2:8" x14ac:dyDescent="0.25">
      <c r="B394" s="166" t="s">
        <v>1665</v>
      </c>
      <c r="C394" s="167" t="s">
        <v>1656</v>
      </c>
      <c r="D394" s="168">
        <v>1</v>
      </c>
      <c r="E394" s="169">
        <v>710.13379041844917</v>
      </c>
      <c r="F394" s="170">
        <v>710.13379041844917</v>
      </c>
      <c r="G394" s="171" t="s">
        <v>1659</v>
      </c>
      <c r="H394" s="168">
        <v>4275</v>
      </c>
    </row>
    <row r="395" spans="2:8" x14ac:dyDescent="0.25">
      <c r="B395" s="160" t="s">
        <v>1660</v>
      </c>
      <c r="C395" s="161" t="s">
        <v>355</v>
      </c>
      <c r="D395" s="162">
        <v>2</v>
      </c>
      <c r="E395" s="163">
        <v>19.147665484160999</v>
      </c>
      <c r="F395" s="164">
        <v>38.295330968321998</v>
      </c>
      <c r="G395" s="165" t="s">
        <v>1661</v>
      </c>
      <c r="H395" s="162">
        <v>4288</v>
      </c>
    </row>
    <row r="396" spans="2:8" x14ac:dyDescent="0.25">
      <c r="B396" s="166" t="s">
        <v>1671</v>
      </c>
      <c r="C396" s="167" t="s">
        <v>356</v>
      </c>
      <c r="D396" s="168">
        <v>1</v>
      </c>
      <c r="E396" s="169">
        <v>444.53228917292074</v>
      </c>
      <c r="F396" s="170">
        <v>444.53228917292074</v>
      </c>
      <c r="G396" s="171" t="s">
        <v>1651</v>
      </c>
      <c r="H396" s="168">
        <v>4290</v>
      </c>
    </row>
    <row r="397" spans="2:8" x14ac:dyDescent="0.25">
      <c r="B397" s="160" t="s">
        <v>1668</v>
      </c>
      <c r="C397" s="161" t="s">
        <v>355</v>
      </c>
      <c r="D397" s="162">
        <v>12</v>
      </c>
      <c r="E397" s="163">
        <v>901.83735540549128</v>
      </c>
      <c r="F397" s="164">
        <v>10822.048264865894</v>
      </c>
      <c r="G397" s="165" t="s">
        <v>1667</v>
      </c>
      <c r="H397" s="162">
        <v>4296</v>
      </c>
    </row>
    <row r="398" spans="2:8" x14ac:dyDescent="0.25">
      <c r="B398" s="166" t="s">
        <v>1666</v>
      </c>
      <c r="C398" s="167" t="s">
        <v>356</v>
      </c>
      <c r="D398" s="168">
        <v>9</v>
      </c>
      <c r="E398" s="169">
        <v>332.52460871838827</v>
      </c>
      <c r="F398" s="170">
        <v>2992.7214784654943</v>
      </c>
      <c r="G398" s="171" t="s">
        <v>1667</v>
      </c>
      <c r="H398" s="168">
        <v>4305</v>
      </c>
    </row>
    <row r="399" spans="2:8" x14ac:dyDescent="0.25">
      <c r="B399" s="160" t="s">
        <v>1655</v>
      </c>
      <c r="C399" s="161" t="s">
        <v>1656</v>
      </c>
      <c r="D399" s="162">
        <v>3</v>
      </c>
      <c r="E399" s="163">
        <v>722.60968396089356</v>
      </c>
      <c r="F399" s="164">
        <v>2167.8290518826807</v>
      </c>
      <c r="G399" s="165" t="s">
        <v>1654</v>
      </c>
      <c r="H399" s="162">
        <v>4308</v>
      </c>
    </row>
    <row r="400" spans="2:8" x14ac:dyDescent="0.25">
      <c r="B400" s="166" t="s">
        <v>1671</v>
      </c>
      <c r="C400" s="167" t="s">
        <v>356</v>
      </c>
      <c r="D400" s="168">
        <v>1</v>
      </c>
      <c r="E400" s="169">
        <v>444.53228917292074</v>
      </c>
      <c r="F400" s="170">
        <v>444.53228917292074</v>
      </c>
      <c r="G400" s="171" t="s">
        <v>1651</v>
      </c>
      <c r="H400" s="168">
        <v>4312</v>
      </c>
    </row>
    <row r="401" spans="2:8" x14ac:dyDescent="0.25">
      <c r="B401" s="160" t="s">
        <v>1663</v>
      </c>
      <c r="C401" s="161" t="s">
        <v>1653</v>
      </c>
      <c r="D401" s="162">
        <v>28</v>
      </c>
      <c r="E401" s="163">
        <v>858.91696029735044</v>
      </c>
      <c r="F401" s="164">
        <v>24049.674888325811</v>
      </c>
      <c r="G401" s="165" t="s">
        <v>1654</v>
      </c>
      <c r="H401" s="162">
        <v>4312</v>
      </c>
    </row>
    <row r="402" spans="2:8" x14ac:dyDescent="0.25">
      <c r="B402" s="166" t="s">
        <v>1665</v>
      </c>
      <c r="C402" s="167" t="s">
        <v>1656</v>
      </c>
      <c r="D402" s="168">
        <v>1</v>
      </c>
      <c r="E402" s="169">
        <v>710.13379041844917</v>
      </c>
      <c r="F402" s="170">
        <v>710.13379041844917</v>
      </c>
      <c r="G402" s="171" t="s">
        <v>1659</v>
      </c>
      <c r="H402" s="168">
        <v>4340</v>
      </c>
    </row>
    <row r="403" spans="2:8" x14ac:dyDescent="0.25">
      <c r="B403" s="160" t="s">
        <v>1655</v>
      </c>
      <c r="C403" s="161" t="s">
        <v>1656</v>
      </c>
      <c r="D403" s="162">
        <v>3</v>
      </c>
      <c r="E403" s="163">
        <v>722.60968396089356</v>
      </c>
      <c r="F403" s="164">
        <v>2167.8290518826807</v>
      </c>
      <c r="G403" s="165" t="s">
        <v>1654</v>
      </c>
      <c r="H403" s="162">
        <v>4355</v>
      </c>
    </row>
    <row r="404" spans="2:8" x14ac:dyDescent="0.25">
      <c r="B404" s="166" t="s">
        <v>1652</v>
      </c>
      <c r="C404" s="167" t="s">
        <v>1653</v>
      </c>
      <c r="D404" s="168">
        <v>15</v>
      </c>
      <c r="E404" s="169">
        <v>95.535014098134994</v>
      </c>
      <c r="F404" s="170">
        <v>1433.0252114720249</v>
      </c>
      <c r="G404" s="171" t="s">
        <v>1654</v>
      </c>
      <c r="H404" s="168">
        <v>4386</v>
      </c>
    </row>
    <row r="405" spans="2:8" x14ac:dyDescent="0.25">
      <c r="B405" s="160" t="s">
        <v>1666</v>
      </c>
      <c r="C405" s="161" t="s">
        <v>356</v>
      </c>
      <c r="D405" s="162">
        <v>4</v>
      </c>
      <c r="E405" s="163">
        <v>332.52460871838827</v>
      </c>
      <c r="F405" s="164">
        <v>1330.0984348735531</v>
      </c>
      <c r="G405" s="165" t="s">
        <v>1667</v>
      </c>
      <c r="H405" s="162">
        <v>4438</v>
      </c>
    </row>
    <row r="406" spans="2:8" x14ac:dyDescent="0.25">
      <c r="B406" s="166" t="s">
        <v>1664</v>
      </c>
      <c r="C406" s="167" t="s">
        <v>355</v>
      </c>
      <c r="D406" s="168">
        <v>9</v>
      </c>
      <c r="E406" s="169">
        <v>246.5</v>
      </c>
      <c r="F406" s="170">
        <v>2218.5</v>
      </c>
      <c r="G406" s="171" t="s">
        <v>1651</v>
      </c>
      <c r="H406" s="168">
        <v>4444</v>
      </c>
    </row>
    <row r="407" spans="2:8" x14ac:dyDescent="0.25">
      <c r="B407" s="160" t="s">
        <v>1668</v>
      </c>
      <c r="C407" s="161" t="s">
        <v>355</v>
      </c>
      <c r="D407" s="162">
        <v>20</v>
      </c>
      <c r="E407" s="163">
        <v>901.83735540549128</v>
      </c>
      <c r="F407" s="164">
        <v>18036.747108109827</v>
      </c>
      <c r="G407" s="165" t="s">
        <v>1667</v>
      </c>
      <c r="H407" s="162">
        <v>4455</v>
      </c>
    </row>
    <row r="408" spans="2:8" x14ac:dyDescent="0.25">
      <c r="B408" s="166" t="s">
        <v>1669</v>
      </c>
      <c r="C408" s="167" t="s">
        <v>1656</v>
      </c>
      <c r="D408" s="168">
        <v>35</v>
      </c>
      <c r="E408" s="169">
        <v>58.506537185795999</v>
      </c>
      <c r="F408" s="170">
        <v>2047.7288015028601</v>
      </c>
      <c r="G408" s="171" t="s">
        <v>1659</v>
      </c>
      <c r="H408" s="168">
        <v>4460</v>
      </c>
    </row>
    <row r="409" spans="2:8" x14ac:dyDescent="0.25">
      <c r="B409" s="160" t="s">
        <v>1662</v>
      </c>
      <c r="C409" s="161" t="s">
        <v>1656</v>
      </c>
      <c r="D409" s="162">
        <v>73</v>
      </c>
      <c r="E409" s="163">
        <v>918.94676988651963</v>
      </c>
      <c r="F409" s="164">
        <v>67083.114201715929</v>
      </c>
      <c r="G409" s="165" t="s">
        <v>1661</v>
      </c>
      <c r="H409" s="162">
        <v>4473</v>
      </c>
    </row>
    <row r="410" spans="2:8" x14ac:dyDescent="0.25">
      <c r="B410" s="166" t="s">
        <v>1650</v>
      </c>
      <c r="C410" s="167" t="s">
        <v>356</v>
      </c>
      <c r="D410" s="168">
        <v>101</v>
      </c>
      <c r="E410" s="169">
        <v>685.08452972448958</v>
      </c>
      <c r="F410" s="170">
        <v>69193.537502173451</v>
      </c>
      <c r="G410" s="171" t="s">
        <v>1651</v>
      </c>
      <c r="H410" s="168">
        <v>4485</v>
      </c>
    </row>
    <row r="411" spans="2:8" x14ac:dyDescent="0.25">
      <c r="B411" s="160" t="s">
        <v>1665</v>
      </c>
      <c r="C411" s="161" t="s">
        <v>1656</v>
      </c>
      <c r="D411" s="162">
        <v>1</v>
      </c>
      <c r="E411" s="163">
        <v>710.13379041844917</v>
      </c>
      <c r="F411" s="164">
        <v>710.13379041844917</v>
      </c>
      <c r="G411" s="165" t="s">
        <v>1659</v>
      </c>
      <c r="H411" s="162">
        <v>4488</v>
      </c>
    </row>
    <row r="412" spans="2:8" x14ac:dyDescent="0.25">
      <c r="B412" s="166" t="s">
        <v>1668</v>
      </c>
      <c r="C412" s="167" t="s">
        <v>355</v>
      </c>
      <c r="D412" s="168">
        <v>20</v>
      </c>
      <c r="E412" s="169">
        <v>901.83735540549128</v>
      </c>
      <c r="F412" s="170">
        <v>18036.747108109827</v>
      </c>
      <c r="G412" s="171" t="s">
        <v>1667</v>
      </c>
      <c r="H412" s="168">
        <v>4505</v>
      </c>
    </row>
    <row r="413" spans="2:8" x14ac:dyDescent="0.25">
      <c r="B413" s="160" t="s">
        <v>1670</v>
      </c>
      <c r="C413" s="161" t="s">
        <v>356</v>
      </c>
      <c r="D413" s="162">
        <v>12</v>
      </c>
      <c r="E413" s="163">
        <v>508.42909319374786</v>
      </c>
      <c r="F413" s="164">
        <v>6101.1491183249746</v>
      </c>
      <c r="G413" s="165" t="s">
        <v>1661</v>
      </c>
      <c r="H413" s="162">
        <v>4512</v>
      </c>
    </row>
    <row r="414" spans="2:8" x14ac:dyDescent="0.25">
      <c r="B414" s="166" t="s">
        <v>1669</v>
      </c>
      <c r="C414" s="167" t="s">
        <v>1656</v>
      </c>
      <c r="D414" s="168">
        <v>64</v>
      </c>
      <c r="E414" s="169">
        <v>58.506537185795999</v>
      </c>
      <c r="F414" s="170">
        <v>3744.4183798909439</v>
      </c>
      <c r="G414" s="171" t="s">
        <v>1659</v>
      </c>
      <c r="H414" s="168">
        <v>4522</v>
      </c>
    </row>
    <row r="415" spans="2:8" x14ac:dyDescent="0.25">
      <c r="B415" s="160" t="s">
        <v>1665</v>
      </c>
      <c r="C415" s="161" t="s">
        <v>1656</v>
      </c>
      <c r="D415" s="162">
        <v>14</v>
      </c>
      <c r="E415" s="163">
        <v>710.13379041844917</v>
      </c>
      <c r="F415" s="164">
        <v>9941.8730658582881</v>
      </c>
      <c r="G415" s="165" t="s">
        <v>1659</v>
      </c>
      <c r="H415" s="162">
        <v>4539</v>
      </c>
    </row>
    <row r="416" spans="2:8" x14ac:dyDescent="0.25">
      <c r="B416" s="166" t="s">
        <v>1669</v>
      </c>
      <c r="C416" s="167" t="s">
        <v>1656</v>
      </c>
      <c r="D416" s="168">
        <v>35</v>
      </c>
      <c r="E416" s="169">
        <v>58.506537185795999</v>
      </c>
      <c r="F416" s="170">
        <v>2047.7288015028601</v>
      </c>
      <c r="G416" s="171" t="s">
        <v>1659</v>
      </c>
      <c r="H416" s="168">
        <v>4550</v>
      </c>
    </row>
    <row r="417" spans="2:8" x14ac:dyDescent="0.25">
      <c r="B417" s="160" t="s">
        <v>1660</v>
      </c>
      <c r="C417" s="161" t="s">
        <v>355</v>
      </c>
      <c r="D417" s="162">
        <v>2</v>
      </c>
      <c r="E417" s="163">
        <v>19.147665484160999</v>
      </c>
      <c r="F417" s="164">
        <v>38.295330968321998</v>
      </c>
      <c r="G417" s="165" t="s">
        <v>1661</v>
      </c>
      <c r="H417" s="162">
        <v>4560</v>
      </c>
    </row>
    <row r="418" spans="2:8" x14ac:dyDescent="0.25">
      <c r="B418" s="166" t="s">
        <v>1665</v>
      </c>
      <c r="C418" s="167" t="s">
        <v>1656</v>
      </c>
      <c r="D418" s="168">
        <v>1</v>
      </c>
      <c r="E418" s="169">
        <v>710.13379041844917</v>
      </c>
      <c r="F418" s="170">
        <v>710.13379041844917</v>
      </c>
      <c r="G418" s="171" t="s">
        <v>1659</v>
      </c>
      <c r="H418" s="168">
        <v>4578</v>
      </c>
    </row>
    <row r="419" spans="2:8" x14ac:dyDescent="0.25">
      <c r="B419" s="160" t="s">
        <v>1652</v>
      </c>
      <c r="C419" s="161" t="s">
        <v>1653</v>
      </c>
      <c r="D419" s="162">
        <v>7</v>
      </c>
      <c r="E419" s="163">
        <v>95.535014098134994</v>
      </c>
      <c r="F419" s="164">
        <v>668.74509868694497</v>
      </c>
      <c r="G419" s="165" t="s">
        <v>1654</v>
      </c>
      <c r="H419" s="162">
        <v>4590</v>
      </c>
    </row>
    <row r="420" spans="2:8" x14ac:dyDescent="0.25">
      <c r="B420" s="166" t="s">
        <v>1666</v>
      </c>
      <c r="C420" s="167" t="s">
        <v>356</v>
      </c>
      <c r="D420" s="168">
        <v>4</v>
      </c>
      <c r="E420" s="169">
        <v>332.52460871838827</v>
      </c>
      <c r="F420" s="170">
        <v>1330.0984348735531</v>
      </c>
      <c r="G420" s="171" t="s">
        <v>1667</v>
      </c>
      <c r="H420" s="168">
        <v>4590</v>
      </c>
    </row>
    <row r="421" spans="2:8" x14ac:dyDescent="0.25">
      <c r="B421" s="160" t="s">
        <v>1670</v>
      </c>
      <c r="C421" s="161" t="s">
        <v>356</v>
      </c>
      <c r="D421" s="162">
        <v>2</v>
      </c>
      <c r="E421" s="163">
        <v>508.42909319374786</v>
      </c>
      <c r="F421" s="164">
        <v>1016.8581863874957</v>
      </c>
      <c r="G421" s="165" t="s">
        <v>1661</v>
      </c>
      <c r="H421" s="162">
        <v>4608</v>
      </c>
    </row>
    <row r="422" spans="2:8" x14ac:dyDescent="0.25">
      <c r="B422" s="166" t="s">
        <v>1657</v>
      </c>
      <c r="C422" s="167" t="s">
        <v>355</v>
      </c>
      <c r="D422" s="168">
        <v>2</v>
      </c>
      <c r="E422" s="169">
        <v>40.333238638787542</v>
      </c>
      <c r="F422" s="170">
        <v>80.666477277575083</v>
      </c>
      <c r="G422" s="171" t="s">
        <v>1654</v>
      </c>
      <c r="H422" s="168">
        <v>4613</v>
      </c>
    </row>
    <row r="423" spans="2:8" x14ac:dyDescent="0.25">
      <c r="B423" s="160" t="s">
        <v>1664</v>
      </c>
      <c r="C423" s="161" t="s">
        <v>355</v>
      </c>
      <c r="D423" s="162">
        <v>9</v>
      </c>
      <c r="E423" s="163">
        <v>246.5</v>
      </c>
      <c r="F423" s="164">
        <v>2218.5</v>
      </c>
      <c r="G423" s="165" t="s">
        <v>1651</v>
      </c>
      <c r="H423" s="162">
        <v>4620</v>
      </c>
    </row>
    <row r="424" spans="2:8" x14ac:dyDescent="0.25">
      <c r="B424" s="166" t="s">
        <v>1670</v>
      </c>
      <c r="C424" s="167" t="s">
        <v>356</v>
      </c>
      <c r="D424" s="168">
        <v>2</v>
      </c>
      <c r="E424" s="169">
        <v>508.42909319374786</v>
      </c>
      <c r="F424" s="170">
        <v>1016.8581863874957</v>
      </c>
      <c r="G424" s="171" t="s">
        <v>1661</v>
      </c>
      <c r="H424" s="168">
        <v>4640</v>
      </c>
    </row>
    <row r="425" spans="2:8" x14ac:dyDescent="0.25">
      <c r="B425" s="160" t="s">
        <v>1658</v>
      </c>
      <c r="C425" s="161" t="s">
        <v>1653</v>
      </c>
      <c r="D425" s="162">
        <v>200</v>
      </c>
      <c r="E425" s="163">
        <v>412.65956623293988</v>
      </c>
      <c r="F425" s="164">
        <v>82531.913246587981</v>
      </c>
      <c r="G425" s="165" t="s">
        <v>1659</v>
      </c>
      <c r="H425" s="162">
        <v>4642</v>
      </c>
    </row>
    <row r="426" spans="2:8" x14ac:dyDescent="0.25">
      <c r="B426" s="166" t="s">
        <v>1660</v>
      </c>
      <c r="C426" s="167" t="s">
        <v>355</v>
      </c>
      <c r="D426" s="168">
        <v>2</v>
      </c>
      <c r="E426" s="169">
        <v>19.147665484160999</v>
      </c>
      <c r="F426" s="170">
        <v>38.295330968321998</v>
      </c>
      <c r="G426" s="171" t="s">
        <v>1661</v>
      </c>
      <c r="H426" s="168">
        <v>4644</v>
      </c>
    </row>
    <row r="427" spans="2:8" x14ac:dyDescent="0.25">
      <c r="B427" s="160" t="s">
        <v>1664</v>
      </c>
      <c r="C427" s="161" t="s">
        <v>355</v>
      </c>
      <c r="D427" s="162">
        <v>20</v>
      </c>
      <c r="E427" s="163">
        <v>246.5</v>
      </c>
      <c r="F427" s="164">
        <v>4930</v>
      </c>
      <c r="G427" s="165" t="s">
        <v>1651</v>
      </c>
      <c r="H427" s="162">
        <v>4672</v>
      </c>
    </row>
    <row r="428" spans="2:8" x14ac:dyDescent="0.25">
      <c r="B428" s="166" t="s">
        <v>1669</v>
      </c>
      <c r="C428" s="167" t="s">
        <v>1656</v>
      </c>
      <c r="D428" s="168">
        <v>64</v>
      </c>
      <c r="E428" s="169">
        <v>58.506537185795999</v>
      </c>
      <c r="F428" s="170">
        <v>3744.4183798909439</v>
      </c>
      <c r="G428" s="171" t="s">
        <v>1659</v>
      </c>
      <c r="H428" s="168">
        <v>4692</v>
      </c>
    </row>
    <row r="429" spans="2:8" x14ac:dyDescent="0.25">
      <c r="B429" s="160" t="s">
        <v>1665</v>
      </c>
      <c r="C429" s="161" t="s">
        <v>1656</v>
      </c>
      <c r="D429" s="162">
        <v>14</v>
      </c>
      <c r="E429" s="163">
        <v>710.13379041844917</v>
      </c>
      <c r="F429" s="164">
        <v>9941.8730658582881</v>
      </c>
      <c r="G429" s="165" t="s">
        <v>1659</v>
      </c>
      <c r="H429" s="162">
        <v>4696</v>
      </c>
    </row>
    <row r="430" spans="2:8" x14ac:dyDescent="0.25">
      <c r="B430" s="166" t="s">
        <v>1666</v>
      </c>
      <c r="C430" s="167" t="s">
        <v>356</v>
      </c>
      <c r="D430" s="168">
        <v>9</v>
      </c>
      <c r="E430" s="169">
        <v>332.52460871838827</v>
      </c>
      <c r="F430" s="170">
        <v>2992.7214784654943</v>
      </c>
      <c r="G430" s="171" t="s">
        <v>1667</v>
      </c>
      <c r="H430" s="168">
        <v>4719</v>
      </c>
    </row>
    <row r="431" spans="2:8" x14ac:dyDescent="0.25">
      <c r="B431" s="160" t="s">
        <v>1672</v>
      </c>
      <c r="C431" s="161" t="s">
        <v>1653</v>
      </c>
      <c r="D431" s="162">
        <v>23</v>
      </c>
      <c r="E431" s="163">
        <v>75.832140006051006</v>
      </c>
      <c r="F431" s="164">
        <v>1744.1392201391732</v>
      </c>
      <c r="G431" s="165" t="s">
        <v>1661</v>
      </c>
      <c r="H431" s="162">
        <v>4725</v>
      </c>
    </row>
    <row r="432" spans="2:8" x14ac:dyDescent="0.25">
      <c r="B432" s="166" t="s">
        <v>1666</v>
      </c>
      <c r="C432" s="167" t="s">
        <v>356</v>
      </c>
      <c r="D432" s="168">
        <v>9</v>
      </c>
      <c r="E432" s="169">
        <v>332.52460871838827</v>
      </c>
      <c r="F432" s="170">
        <v>2992.7214784654943</v>
      </c>
      <c r="G432" s="171" t="s">
        <v>1667</v>
      </c>
      <c r="H432" s="168">
        <v>4740</v>
      </c>
    </row>
    <row r="433" spans="2:8" x14ac:dyDescent="0.25">
      <c r="B433" s="160" t="s">
        <v>1655</v>
      </c>
      <c r="C433" s="161" t="s">
        <v>1656</v>
      </c>
      <c r="D433" s="162">
        <v>3</v>
      </c>
      <c r="E433" s="163">
        <v>722.60968396089356</v>
      </c>
      <c r="F433" s="164">
        <v>2167.8290518826807</v>
      </c>
      <c r="G433" s="165" t="s">
        <v>1654</v>
      </c>
      <c r="H433" s="162">
        <v>4753</v>
      </c>
    </row>
    <row r="434" spans="2:8" x14ac:dyDescent="0.25">
      <c r="B434" s="166" t="s">
        <v>1664</v>
      </c>
      <c r="C434" s="167" t="s">
        <v>355</v>
      </c>
      <c r="D434" s="168">
        <v>9</v>
      </c>
      <c r="E434" s="169">
        <v>246.5</v>
      </c>
      <c r="F434" s="170">
        <v>2218.5</v>
      </c>
      <c r="G434" s="171" t="s">
        <v>1651</v>
      </c>
      <c r="H434" s="168">
        <v>4760</v>
      </c>
    </row>
    <row r="435" spans="2:8" x14ac:dyDescent="0.25">
      <c r="B435" s="160" t="s">
        <v>1660</v>
      </c>
      <c r="C435" s="161" t="s">
        <v>355</v>
      </c>
      <c r="D435" s="162">
        <v>2</v>
      </c>
      <c r="E435" s="163">
        <v>19.147665484160999</v>
      </c>
      <c r="F435" s="164">
        <v>38.295330968321998</v>
      </c>
      <c r="G435" s="165" t="s">
        <v>1661</v>
      </c>
      <c r="H435" s="162">
        <v>4788</v>
      </c>
    </row>
    <row r="436" spans="2:8" x14ac:dyDescent="0.25">
      <c r="B436" s="166" t="s">
        <v>1669</v>
      </c>
      <c r="C436" s="167" t="s">
        <v>1656</v>
      </c>
      <c r="D436" s="168">
        <v>35</v>
      </c>
      <c r="E436" s="169">
        <v>58.506537185795999</v>
      </c>
      <c r="F436" s="170">
        <v>2047.7288015028601</v>
      </c>
      <c r="G436" s="171" t="s">
        <v>1659</v>
      </c>
      <c r="H436" s="168">
        <v>4788</v>
      </c>
    </row>
    <row r="437" spans="2:8" x14ac:dyDescent="0.25">
      <c r="B437" s="160" t="s">
        <v>1670</v>
      </c>
      <c r="C437" s="161" t="s">
        <v>356</v>
      </c>
      <c r="D437" s="162">
        <v>12</v>
      </c>
      <c r="E437" s="163">
        <v>508.42909319374786</v>
      </c>
      <c r="F437" s="164">
        <v>6101.1491183249746</v>
      </c>
      <c r="G437" s="165" t="s">
        <v>1661</v>
      </c>
      <c r="H437" s="162">
        <v>4800</v>
      </c>
    </row>
    <row r="438" spans="2:8" x14ac:dyDescent="0.25">
      <c r="B438" s="166" t="s">
        <v>1670</v>
      </c>
      <c r="C438" s="167" t="s">
        <v>356</v>
      </c>
      <c r="D438" s="168">
        <v>2</v>
      </c>
      <c r="E438" s="169">
        <v>508.42909319374786</v>
      </c>
      <c r="F438" s="170">
        <v>1016.8581863874957</v>
      </c>
      <c r="G438" s="171" t="s">
        <v>1661</v>
      </c>
      <c r="H438" s="168">
        <v>4800</v>
      </c>
    </row>
    <row r="439" spans="2:8" x14ac:dyDescent="0.25">
      <c r="B439" s="160" t="s">
        <v>1652</v>
      </c>
      <c r="C439" s="161" t="s">
        <v>1653</v>
      </c>
      <c r="D439" s="162">
        <v>7</v>
      </c>
      <c r="E439" s="163">
        <v>95.535014098134994</v>
      </c>
      <c r="F439" s="164">
        <v>668.74509868694497</v>
      </c>
      <c r="G439" s="165" t="s">
        <v>1654</v>
      </c>
      <c r="H439" s="162">
        <v>4806</v>
      </c>
    </row>
    <row r="440" spans="2:8" x14ac:dyDescent="0.25">
      <c r="B440" s="166" t="s">
        <v>1658</v>
      </c>
      <c r="C440" s="167" t="s">
        <v>1653</v>
      </c>
      <c r="D440" s="168">
        <v>174</v>
      </c>
      <c r="E440" s="169">
        <v>412.65956623293988</v>
      </c>
      <c r="F440" s="170">
        <v>71802.764524531536</v>
      </c>
      <c r="G440" s="171" t="s">
        <v>1659</v>
      </c>
      <c r="H440" s="168">
        <v>4806</v>
      </c>
    </row>
    <row r="441" spans="2:8" x14ac:dyDescent="0.25">
      <c r="B441" s="160" t="s">
        <v>1672</v>
      </c>
      <c r="C441" s="161" t="s">
        <v>1653</v>
      </c>
      <c r="D441" s="162">
        <v>5</v>
      </c>
      <c r="E441" s="163">
        <v>75.832140006051006</v>
      </c>
      <c r="F441" s="164">
        <v>379.16070003025504</v>
      </c>
      <c r="G441" s="165" t="s">
        <v>1661</v>
      </c>
      <c r="H441" s="162">
        <v>4845</v>
      </c>
    </row>
    <row r="442" spans="2:8" x14ac:dyDescent="0.25">
      <c r="B442" s="166" t="s">
        <v>1663</v>
      </c>
      <c r="C442" s="167" t="s">
        <v>1653</v>
      </c>
      <c r="D442" s="168">
        <v>28</v>
      </c>
      <c r="E442" s="169">
        <v>858.91696029735044</v>
      </c>
      <c r="F442" s="170">
        <v>24049.674888325811</v>
      </c>
      <c r="G442" s="171" t="s">
        <v>1654</v>
      </c>
      <c r="H442" s="168">
        <v>4872</v>
      </c>
    </row>
    <row r="443" spans="2:8" x14ac:dyDescent="0.25">
      <c r="B443" s="160" t="s">
        <v>1664</v>
      </c>
      <c r="C443" s="161" t="s">
        <v>355</v>
      </c>
      <c r="D443" s="162">
        <v>9</v>
      </c>
      <c r="E443" s="163">
        <v>246.5</v>
      </c>
      <c r="F443" s="164">
        <v>2218.5</v>
      </c>
      <c r="G443" s="165" t="s">
        <v>1651</v>
      </c>
      <c r="H443" s="162">
        <v>4876</v>
      </c>
    </row>
    <row r="444" spans="2:8" x14ac:dyDescent="0.25">
      <c r="B444" s="166" t="s">
        <v>1672</v>
      </c>
      <c r="C444" s="167" t="s">
        <v>1653</v>
      </c>
      <c r="D444" s="168">
        <v>5</v>
      </c>
      <c r="E444" s="169">
        <v>75.832140006051006</v>
      </c>
      <c r="F444" s="170">
        <v>379.16070003025504</v>
      </c>
      <c r="G444" s="171" t="s">
        <v>1661</v>
      </c>
      <c r="H444" s="168">
        <v>4879</v>
      </c>
    </row>
    <row r="445" spans="2:8" x14ac:dyDescent="0.25">
      <c r="B445" s="160" t="s">
        <v>1668</v>
      </c>
      <c r="C445" s="161" t="s">
        <v>355</v>
      </c>
      <c r="D445" s="162">
        <v>12</v>
      </c>
      <c r="E445" s="163">
        <v>901.83735540549128</v>
      </c>
      <c r="F445" s="164">
        <v>10822.048264865894</v>
      </c>
      <c r="G445" s="165" t="s">
        <v>1667</v>
      </c>
      <c r="H445" s="162">
        <v>4901</v>
      </c>
    </row>
    <row r="446" spans="2:8" x14ac:dyDescent="0.25">
      <c r="B446" s="166" t="s">
        <v>1669</v>
      </c>
      <c r="C446" s="167" t="s">
        <v>1656</v>
      </c>
      <c r="D446" s="168">
        <v>64</v>
      </c>
      <c r="E446" s="169">
        <v>58.506537185795999</v>
      </c>
      <c r="F446" s="170">
        <v>3744.4183798909439</v>
      </c>
      <c r="G446" s="171" t="s">
        <v>1659</v>
      </c>
      <c r="H446" s="168">
        <v>4944</v>
      </c>
    </row>
    <row r="447" spans="2:8" x14ac:dyDescent="0.25">
      <c r="B447" s="160" t="s">
        <v>1658</v>
      </c>
      <c r="C447" s="161" t="s">
        <v>1653</v>
      </c>
      <c r="D447" s="162">
        <v>200</v>
      </c>
      <c r="E447" s="163">
        <v>412.65956623293988</v>
      </c>
      <c r="F447" s="164">
        <v>82531.913246587981</v>
      </c>
      <c r="G447" s="165" t="s">
        <v>1659</v>
      </c>
      <c r="H447" s="162">
        <v>4950</v>
      </c>
    </row>
    <row r="448" spans="2:8" x14ac:dyDescent="0.25">
      <c r="B448" s="166" t="s">
        <v>1650</v>
      </c>
      <c r="C448" s="167" t="s">
        <v>356</v>
      </c>
      <c r="D448" s="168">
        <v>101</v>
      </c>
      <c r="E448" s="169">
        <v>685.08452972448958</v>
      </c>
      <c r="F448" s="170">
        <v>69193.537502173451</v>
      </c>
      <c r="G448" s="171" t="s">
        <v>1651</v>
      </c>
      <c r="H448" s="168">
        <v>4950</v>
      </c>
    </row>
    <row r="449" spans="2:8" x14ac:dyDescent="0.25">
      <c r="B449" s="160" t="s">
        <v>1655</v>
      </c>
      <c r="C449" s="161" t="s">
        <v>1656</v>
      </c>
      <c r="D449" s="162">
        <v>3</v>
      </c>
      <c r="E449" s="163">
        <v>722.60968396089356</v>
      </c>
      <c r="F449" s="164">
        <v>2167.8290518826807</v>
      </c>
      <c r="G449" s="165" t="s">
        <v>1654</v>
      </c>
      <c r="H449" s="162">
        <v>4959</v>
      </c>
    </row>
    <row r="450" spans="2:8" x14ac:dyDescent="0.25">
      <c r="B450" s="166" t="s">
        <v>1663</v>
      </c>
      <c r="C450" s="167" t="s">
        <v>1653</v>
      </c>
      <c r="D450" s="168">
        <v>28</v>
      </c>
      <c r="E450" s="169">
        <v>858.91696029735044</v>
      </c>
      <c r="F450" s="170">
        <v>24049.674888325811</v>
      </c>
      <c r="G450" s="171" t="s">
        <v>1654</v>
      </c>
      <c r="H450" s="168">
        <v>4968</v>
      </c>
    </row>
    <row r="451" spans="2:8" x14ac:dyDescent="0.25">
      <c r="B451" s="160" t="s">
        <v>1652</v>
      </c>
      <c r="C451" s="161" t="s">
        <v>1653</v>
      </c>
      <c r="D451" s="162">
        <v>7</v>
      </c>
      <c r="E451" s="163">
        <v>95.535014098134994</v>
      </c>
      <c r="F451" s="164">
        <v>668.74509868694497</v>
      </c>
      <c r="G451" s="165" t="s">
        <v>1654</v>
      </c>
      <c r="H451" s="162">
        <v>4980</v>
      </c>
    </row>
    <row r="452" spans="2:8" x14ac:dyDescent="0.25">
      <c r="B452" s="166" t="s">
        <v>1658</v>
      </c>
      <c r="C452" s="167" t="s">
        <v>1653</v>
      </c>
      <c r="D452" s="168">
        <v>200</v>
      </c>
      <c r="E452" s="169">
        <v>412.65956623293988</v>
      </c>
      <c r="F452" s="170">
        <v>82531.913246587981</v>
      </c>
      <c r="G452" s="171" t="s">
        <v>1659</v>
      </c>
      <c r="H452" s="168">
        <v>5012</v>
      </c>
    </row>
    <row r="453" spans="2:8" x14ac:dyDescent="0.25">
      <c r="B453" s="160" t="s">
        <v>1664</v>
      </c>
      <c r="C453" s="161" t="s">
        <v>355</v>
      </c>
      <c r="D453" s="162">
        <v>9</v>
      </c>
      <c r="E453" s="163">
        <v>246.5</v>
      </c>
      <c r="F453" s="164">
        <v>2218.5</v>
      </c>
      <c r="G453" s="165" t="s">
        <v>1651</v>
      </c>
      <c r="H453" s="162">
        <v>5040</v>
      </c>
    </row>
    <row r="454" spans="2:8" x14ac:dyDescent="0.25">
      <c r="B454" s="166" t="s">
        <v>1670</v>
      </c>
      <c r="C454" s="167" t="s">
        <v>356</v>
      </c>
      <c r="D454" s="168">
        <v>12</v>
      </c>
      <c r="E454" s="169">
        <v>508.42909319374786</v>
      </c>
      <c r="F454" s="170">
        <v>6101.1491183249746</v>
      </c>
      <c r="G454" s="171" t="s">
        <v>1661</v>
      </c>
      <c r="H454" s="168">
        <v>5040</v>
      </c>
    </row>
    <row r="455" spans="2:8" x14ac:dyDescent="0.25">
      <c r="B455" s="160" t="s">
        <v>1652</v>
      </c>
      <c r="C455" s="161" t="s">
        <v>1653</v>
      </c>
      <c r="D455" s="162">
        <v>7</v>
      </c>
      <c r="E455" s="163">
        <v>95.535014098134994</v>
      </c>
      <c r="F455" s="164">
        <v>668.74509868694497</v>
      </c>
      <c r="G455" s="165" t="s">
        <v>1654</v>
      </c>
      <c r="H455" s="162">
        <v>5054</v>
      </c>
    </row>
    <row r="456" spans="2:8" x14ac:dyDescent="0.25">
      <c r="B456" s="166" t="s">
        <v>1662</v>
      </c>
      <c r="C456" s="167" t="s">
        <v>1656</v>
      </c>
      <c r="D456" s="168">
        <v>73</v>
      </c>
      <c r="E456" s="169">
        <v>918.94676988651963</v>
      </c>
      <c r="F456" s="170">
        <v>67083.114201715929</v>
      </c>
      <c r="G456" s="171" t="s">
        <v>1661</v>
      </c>
      <c r="H456" s="168">
        <v>5085</v>
      </c>
    </row>
    <row r="457" spans="2:8" x14ac:dyDescent="0.25">
      <c r="B457" s="160" t="s">
        <v>1660</v>
      </c>
      <c r="C457" s="161" t="s">
        <v>355</v>
      </c>
      <c r="D457" s="162">
        <v>2</v>
      </c>
      <c r="E457" s="163">
        <v>19.147665484160999</v>
      </c>
      <c r="F457" s="164">
        <v>38.295330968321998</v>
      </c>
      <c r="G457" s="165" t="s">
        <v>1661</v>
      </c>
      <c r="H457" s="162">
        <v>5088</v>
      </c>
    </row>
    <row r="458" spans="2:8" x14ac:dyDescent="0.25">
      <c r="B458" s="166" t="s">
        <v>1657</v>
      </c>
      <c r="C458" s="167" t="s">
        <v>355</v>
      </c>
      <c r="D458" s="168">
        <v>2</v>
      </c>
      <c r="E458" s="169">
        <v>40.333238638787542</v>
      </c>
      <c r="F458" s="170">
        <v>80.666477277575083</v>
      </c>
      <c r="G458" s="171" t="s">
        <v>1654</v>
      </c>
      <c r="H458" s="168">
        <v>5103</v>
      </c>
    </row>
    <row r="459" spans="2:8" x14ac:dyDescent="0.25">
      <c r="B459" s="160" t="s">
        <v>1669</v>
      </c>
      <c r="C459" s="161" t="s">
        <v>1656</v>
      </c>
      <c r="D459" s="162">
        <v>35</v>
      </c>
      <c r="E459" s="163">
        <v>58.506537185795999</v>
      </c>
      <c r="F459" s="164">
        <v>2047.7288015028601</v>
      </c>
      <c r="G459" s="165" t="s">
        <v>1659</v>
      </c>
      <c r="H459" s="162">
        <v>5104</v>
      </c>
    </row>
    <row r="460" spans="2:8" x14ac:dyDescent="0.25">
      <c r="B460" s="166" t="s">
        <v>1668</v>
      </c>
      <c r="C460" s="167" t="s">
        <v>355</v>
      </c>
      <c r="D460" s="168">
        <v>20</v>
      </c>
      <c r="E460" s="169">
        <v>901.83735540549128</v>
      </c>
      <c r="F460" s="170">
        <v>18036.747108109827</v>
      </c>
      <c r="G460" s="171" t="s">
        <v>1667</v>
      </c>
      <c r="H460" s="168">
        <v>5109</v>
      </c>
    </row>
    <row r="461" spans="2:8" x14ac:dyDescent="0.25">
      <c r="B461" s="160" t="s">
        <v>1655</v>
      </c>
      <c r="C461" s="161" t="s">
        <v>1656</v>
      </c>
      <c r="D461" s="162">
        <v>2</v>
      </c>
      <c r="E461" s="163">
        <v>722.60968396089356</v>
      </c>
      <c r="F461" s="164">
        <v>1445.2193679217871</v>
      </c>
      <c r="G461" s="165" t="s">
        <v>1654</v>
      </c>
      <c r="H461" s="162">
        <v>5160</v>
      </c>
    </row>
    <row r="462" spans="2:8" x14ac:dyDescent="0.25">
      <c r="B462" s="166" t="s">
        <v>1650</v>
      </c>
      <c r="C462" s="167" t="s">
        <v>356</v>
      </c>
      <c r="D462" s="168">
        <v>101</v>
      </c>
      <c r="E462" s="169">
        <v>685.08452972448958</v>
      </c>
      <c r="F462" s="170">
        <v>69193.537502173451</v>
      </c>
      <c r="G462" s="171" t="s">
        <v>1651</v>
      </c>
      <c r="H462" s="168">
        <v>5190</v>
      </c>
    </row>
    <row r="463" spans="2:8" x14ac:dyDescent="0.25">
      <c r="B463" s="160" t="s">
        <v>1660</v>
      </c>
      <c r="C463" s="161" t="s">
        <v>355</v>
      </c>
      <c r="D463" s="162">
        <v>2</v>
      </c>
      <c r="E463" s="163">
        <v>19.147665484160999</v>
      </c>
      <c r="F463" s="164">
        <v>38.295330968321998</v>
      </c>
      <c r="G463" s="165" t="s">
        <v>1661</v>
      </c>
      <c r="H463" s="162">
        <v>5192</v>
      </c>
    </row>
    <row r="464" spans="2:8" x14ac:dyDescent="0.25">
      <c r="B464" s="166" t="s">
        <v>1663</v>
      </c>
      <c r="C464" s="167" t="s">
        <v>1653</v>
      </c>
      <c r="D464" s="168">
        <v>28</v>
      </c>
      <c r="E464" s="169">
        <v>858.91696029735044</v>
      </c>
      <c r="F464" s="170">
        <v>24049.674888325811</v>
      </c>
      <c r="G464" s="171" t="s">
        <v>1654</v>
      </c>
      <c r="H464" s="168">
        <v>5208</v>
      </c>
    </row>
    <row r="465" spans="2:8" x14ac:dyDescent="0.25">
      <c r="B465" s="160" t="s">
        <v>1658</v>
      </c>
      <c r="C465" s="161" t="s">
        <v>1653</v>
      </c>
      <c r="D465" s="162">
        <v>200</v>
      </c>
      <c r="E465" s="163">
        <v>412.65956623293988</v>
      </c>
      <c r="F465" s="164">
        <v>82531.913246587981</v>
      </c>
      <c r="G465" s="165" t="s">
        <v>1659</v>
      </c>
      <c r="H465" s="162">
        <v>5220</v>
      </c>
    </row>
    <row r="466" spans="2:8" x14ac:dyDescent="0.25">
      <c r="B466" s="166" t="s">
        <v>1664</v>
      </c>
      <c r="C466" s="167" t="s">
        <v>355</v>
      </c>
      <c r="D466" s="168">
        <v>9</v>
      </c>
      <c r="E466" s="169">
        <v>246.5</v>
      </c>
      <c r="F466" s="170">
        <v>2218.5</v>
      </c>
      <c r="G466" s="171" t="s">
        <v>1651</v>
      </c>
      <c r="H466" s="168">
        <v>5232</v>
      </c>
    </row>
    <row r="467" spans="2:8" x14ac:dyDescent="0.25">
      <c r="B467" s="160" t="s">
        <v>1668</v>
      </c>
      <c r="C467" s="161" t="s">
        <v>355</v>
      </c>
      <c r="D467" s="162">
        <v>20</v>
      </c>
      <c r="E467" s="163">
        <v>901.83735540549128</v>
      </c>
      <c r="F467" s="164">
        <v>18036.747108109827</v>
      </c>
      <c r="G467" s="165" t="s">
        <v>1667</v>
      </c>
      <c r="H467" s="162">
        <v>5238</v>
      </c>
    </row>
    <row r="468" spans="2:8" x14ac:dyDescent="0.25">
      <c r="B468" s="166" t="s">
        <v>1663</v>
      </c>
      <c r="C468" s="167" t="s">
        <v>1653</v>
      </c>
      <c r="D468" s="168">
        <v>28</v>
      </c>
      <c r="E468" s="169">
        <v>858.91696029735044</v>
      </c>
      <c r="F468" s="170">
        <v>24049.674888325811</v>
      </c>
      <c r="G468" s="171" t="s">
        <v>1654</v>
      </c>
      <c r="H468" s="168">
        <v>5280</v>
      </c>
    </row>
    <row r="469" spans="2:8" x14ac:dyDescent="0.25">
      <c r="B469" s="160" t="s">
        <v>1663</v>
      </c>
      <c r="C469" s="161" t="s">
        <v>1653</v>
      </c>
      <c r="D469" s="162">
        <v>21</v>
      </c>
      <c r="E469" s="163">
        <v>858.91696029735044</v>
      </c>
      <c r="F469" s="164">
        <v>18037.256166244359</v>
      </c>
      <c r="G469" s="165" t="s">
        <v>1654</v>
      </c>
      <c r="H469" s="162">
        <v>5280</v>
      </c>
    </row>
    <row r="470" spans="2:8" x14ac:dyDescent="0.25">
      <c r="B470" s="166" t="s">
        <v>1663</v>
      </c>
      <c r="C470" s="167" t="s">
        <v>1653</v>
      </c>
      <c r="D470" s="168">
        <v>28</v>
      </c>
      <c r="E470" s="169">
        <v>858.91696029735044</v>
      </c>
      <c r="F470" s="170">
        <v>24049.674888325811</v>
      </c>
      <c r="G470" s="171" t="s">
        <v>1654</v>
      </c>
      <c r="H470" s="168">
        <v>5336</v>
      </c>
    </row>
    <row r="471" spans="2:8" x14ac:dyDescent="0.25">
      <c r="B471" s="160" t="s">
        <v>1660</v>
      </c>
      <c r="C471" s="161" t="s">
        <v>355</v>
      </c>
      <c r="D471" s="162">
        <v>2</v>
      </c>
      <c r="E471" s="163">
        <v>19.147665484160999</v>
      </c>
      <c r="F471" s="164">
        <v>38.295330968321998</v>
      </c>
      <c r="G471" s="165" t="s">
        <v>1661</v>
      </c>
      <c r="H471" s="162">
        <v>5344</v>
      </c>
    </row>
    <row r="472" spans="2:8" x14ac:dyDescent="0.25">
      <c r="B472" s="166" t="s">
        <v>1666</v>
      </c>
      <c r="C472" s="167" t="s">
        <v>356</v>
      </c>
      <c r="D472" s="168">
        <v>4</v>
      </c>
      <c r="E472" s="169">
        <v>332.52460871838827</v>
      </c>
      <c r="F472" s="170">
        <v>1330.0984348735531</v>
      </c>
      <c r="G472" s="171" t="s">
        <v>1667</v>
      </c>
      <c r="H472" s="168">
        <v>5352</v>
      </c>
    </row>
    <row r="473" spans="2:8" x14ac:dyDescent="0.25">
      <c r="B473" s="160" t="s">
        <v>1665</v>
      </c>
      <c r="C473" s="161" t="s">
        <v>1656</v>
      </c>
      <c r="D473" s="162">
        <v>1</v>
      </c>
      <c r="E473" s="163">
        <v>710.13379041844917</v>
      </c>
      <c r="F473" s="164">
        <v>710.13379041844917</v>
      </c>
      <c r="G473" s="165" t="s">
        <v>1659</v>
      </c>
      <c r="H473" s="162">
        <v>5377</v>
      </c>
    </row>
    <row r="474" spans="2:8" x14ac:dyDescent="0.25">
      <c r="B474" s="166" t="s">
        <v>1668</v>
      </c>
      <c r="C474" s="167" t="s">
        <v>355</v>
      </c>
      <c r="D474" s="168">
        <v>20</v>
      </c>
      <c r="E474" s="169">
        <v>901.83735540549128</v>
      </c>
      <c r="F474" s="170">
        <v>18036.747108109827</v>
      </c>
      <c r="G474" s="171" t="s">
        <v>1667</v>
      </c>
      <c r="H474" s="168">
        <v>5379</v>
      </c>
    </row>
    <row r="475" spans="2:8" x14ac:dyDescent="0.25">
      <c r="B475" s="160" t="s">
        <v>1665</v>
      </c>
      <c r="C475" s="161" t="s">
        <v>1656</v>
      </c>
      <c r="D475" s="162">
        <v>1</v>
      </c>
      <c r="E475" s="163">
        <v>710.13379041844917</v>
      </c>
      <c r="F475" s="164">
        <v>710.13379041844917</v>
      </c>
      <c r="G475" s="165" t="s">
        <v>1659</v>
      </c>
      <c r="H475" s="162">
        <v>5390</v>
      </c>
    </row>
    <row r="476" spans="2:8" x14ac:dyDescent="0.25">
      <c r="B476" s="166" t="s">
        <v>1652</v>
      </c>
      <c r="C476" s="167" t="s">
        <v>1653</v>
      </c>
      <c r="D476" s="168">
        <v>15</v>
      </c>
      <c r="E476" s="169">
        <v>95.535014098134994</v>
      </c>
      <c r="F476" s="170">
        <v>1433.0252114720249</v>
      </c>
      <c r="G476" s="171" t="s">
        <v>1654</v>
      </c>
      <c r="H476" s="168">
        <v>5400</v>
      </c>
    </row>
    <row r="477" spans="2:8" x14ac:dyDescent="0.25">
      <c r="B477" s="160" t="s">
        <v>1672</v>
      </c>
      <c r="C477" s="161" t="s">
        <v>1653</v>
      </c>
      <c r="D477" s="162">
        <v>5</v>
      </c>
      <c r="E477" s="163">
        <v>75.832140006051006</v>
      </c>
      <c r="F477" s="164">
        <v>379.16070003025504</v>
      </c>
      <c r="G477" s="165" t="s">
        <v>1661</v>
      </c>
      <c r="H477" s="162">
        <v>5423</v>
      </c>
    </row>
    <row r="478" spans="2:8" x14ac:dyDescent="0.25">
      <c r="B478" s="166" t="s">
        <v>1658</v>
      </c>
      <c r="C478" s="167" t="s">
        <v>1653</v>
      </c>
      <c r="D478" s="168">
        <v>200</v>
      </c>
      <c r="E478" s="169">
        <v>412.65956623293988</v>
      </c>
      <c r="F478" s="170">
        <v>82531.913246587981</v>
      </c>
      <c r="G478" s="171" t="s">
        <v>1659</v>
      </c>
      <c r="H478" s="168">
        <v>5424</v>
      </c>
    </row>
    <row r="479" spans="2:8" x14ac:dyDescent="0.25">
      <c r="B479" s="160" t="s">
        <v>1652</v>
      </c>
      <c r="C479" s="161" t="s">
        <v>1653</v>
      </c>
      <c r="D479" s="162">
        <v>7</v>
      </c>
      <c r="E479" s="163">
        <v>95.535014098134994</v>
      </c>
      <c r="F479" s="164">
        <v>668.74509868694497</v>
      </c>
      <c r="G479" s="165" t="s">
        <v>1654</v>
      </c>
      <c r="H479" s="162">
        <v>5460</v>
      </c>
    </row>
    <row r="480" spans="2:8" x14ac:dyDescent="0.25">
      <c r="B480" s="166" t="s">
        <v>1664</v>
      </c>
      <c r="C480" s="167" t="s">
        <v>355</v>
      </c>
      <c r="D480" s="168">
        <v>20</v>
      </c>
      <c r="E480" s="169">
        <v>246.5</v>
      </c>
      <c r="F480" s="170">
        <v>4930</v>
      </c>
      <c r="G480" s="171" t="s">
        <v>1651</v>
      </c>
      <c r="H480" s="168">
        <v>5480</v>
      </c>
    </row>
    <row r="481" spans="2:8" x14ac:dyDescent="0.25">
      <c r="B481" s="160" t="s">
        <v>1666</v>
      </c>
      <c r="C481" s="161" t="s">
        <v>356</v>
      </c>
      <c r="D481" s="162">
        <v>9</v>
      </c>
      <c r="E481" s="163">
        <v>332.52460871838827</v>
      </c>
      <c r="F481" s="164">
        <v>2992.7214784654943</v>
      </c>
      <c r="G481" s="165" t="s">
        <v>1667</v>
      </c>
      <c r="H481" s="162">
        <v>5480</v>
      </c>
    </row>
    <row r="482" spans="2:8" x14ac:dyDescent="0.25">
      <c r="B482" s="166" t="s">
        <v>1663</v>
      </c>
      <c r="C482" s="167" t="s">
        <v>1653</v>
      </c>
      <c r="D482" s="168">
        <v>21</v>
      </c>
      <c r="E482" s="169">
        <v>858.91696029735044</v>
      </c>
      <c r="F482" s="170">
        <v>18037.256166244359</v>
      </c>
      <c r="G482" s="171" t="s">
        <v>1654</v>
      </c>
      <c r="H482" s="168">
        <v>5504</v>
      </c>
    </row>
    <row r="483" spans="2:8" x14ac:dyDescent="0.25">
      <c r="B483" s="160" t="s">
        <v>1655</v>
      </c>
      <c r="C483" s="161" t="s">
        <v>1656</v>
      </c>
      <c r="D483" s="162">
        <v>3</v>
      </c>
      <c r="E483" s="163">
        <v>722.60968396089356</v>
      </c>
      <c r="F483" s="164">
        <v>2167.8290518826807</v>
      </c>
      <c r="G483" s="165" t="s">
        <v>1654</v>
      </c>
      <c r="H483" s="162">
        <v>5535</v>
      </c>
    </row>
    <row r="484" spans="2:8" x14ac:dyDescent="0.25">
      <c r="B484" s="166" t="s">
        <v>1671</v>
      </c>
      <c r="C484" s="167" t="s">
        <v>356</v>
      </c>
      <c r="D484" s="168">
        <v>0</v>
      </c>
      <c r="E484" s="169">
        <v>444.53228917292074</v>
      </c>
      <c r="F484" s="170">
        <v>0</v>
      </c>
      <c r="G484" s="171" t="s">
        <v>1651</v>
      </c>
      <c r="H484" s="168">
        <v>5538</v>
      </c>
    </row>
    <row r="485" spans="2:8" x14ac:dyDescent="0.25">
      <c r="B485" s="160" t="s">
        <v>1665</v>
      </c>
      <c r="C485" s="161" t="s">
        <v>1656</v>
      </c>
      <c r="D485" s="162">
        <v>1</v>
      </c>
      <c r="E485" s="163">
        <v>710.13379041844917</v>
      </c>
      <c r="F485" s="164">
        <v>710.13379041844917</v>
      </c>
      <c r="G485" s="165" t="s">
        <v>1659</v>
      </c>
      <c r="H485" s="162">
        <v>5538</v>
      </c>
    </row>
    <row r="486" spans="2:8" x14ac:dyDescent="0.25">
      <c r="B486" s="166" t="s">
        <v>1670</v>
      </c>
      <c r="C486" s="167" t="s">
        <v>356</v>
      </c>
      <c r="D486" s="168">
        <v>2</v>
      </c>
      <c r="E486" s="169">
        <v>508.42909319374786</v>
      </c>
      <c r="F486" s="170">
        <v>1016.8581863874957</v>
      </c>
      <c r="G486" s="171" t="s">
        <v>1661</v>
      </c>
      <c r="H486" s="168">
        <v>5632</v>
      </c>
    </row>
    <row r="487" spans="2:8" x14ac:dyDescent="0.25">
      <c r="B487" s="160" t="s">
        <v>1671</v>
      </c>
      <c r="C487" s="161" t="s">
        <v>356</v>
      </c>
      <c r="D487" s="162">
        <v>1</v>
      </c>
      <c r="E487" s="163">
        <v>444.53228917292074</v>
      </c>
      <c r="F487" s="164">
        <v>444.53228917292074</v>
      </c>
      <c r="G487" s="165" t="s">
        <v>1651</v>
      </c>
      <c r="H487" s="162">
        <v>5640</v>
      </c>
    </row>
    <row r="488" spans="2:8" x14ac:dyDescent="0.25">
      <c r="B488" s="166" t="s">
        <v>1662</v>
      </c>
      <c r="C488" s="167" t="s">
        <v>1656</v>
      </c>
      <c r="D488" s="168">
        <v>73</v>
      </c>
      <c r="E488" s="169">
        <v>918.94676988651963</v>
      </c>
      <c r="F488" s="170">
        <v>67083.114201715929</v>
      </c>
      <c r="G488" s="171" t="s">
        <v>1661</v>
      </c>
      <c r="H488" s="168">
        <v>5661</v>
      </c>
    </row>
    <row r="489" spans="2:8" x14ac:dyDescent="0.25">
      <c r="B489" s="160" t="s">
        <v>1669</v>
      </c>
      <c r="C489" s="161" t="s">
        <v>1656</v>
      </c>
      <c r="D489" s="162">
        <v>35</v>
      </c>
      <c r="E489" s="163">
        <v>58.506537185795999</v>
      </c>
      <c r="F489" s="164">
        <v>2047.7288015028601</v>
      </c>
      <c r="G489" s="165" t="s">
        <v>1659</v>
      </c>
      <c r="H489" s="162">
        <v>5700</v>
      </c>
    </row>
    <row r="490" spans="2:8" x14ac:dyDescent="0.25">
      <c r="B490" s="166" t="s">
        <v>1669</v>
      </c>
      <c r="C490" s="167" t="s">
        <v>1656</v>
      </c>
      <c r="D490" s="168">
        <v>64</v>
      </c>
      <c r="E490" s="169">
        <v>58.506537185795999</v>
      </c>
      <c r="F490" s="170">
        <v>3744.4183798909439</v>
      </c>
      <c r="G490" s="171" t="s">
        <v>1659</v>
      </c>
      <c r="H490" s="168">
        <v>5738</v>
      </c>
    </row>
    <row r="491" spans="2:8" x14ac:dyDescent="0.25">
      <c r="B491" s="160" t="s">
        <v>1671</v>
      </c>
      <c r="C491" s="161" t="s">
        <v>356</v>
      </c>
      <c r="D491" s="162">
        <v>0</v>
      </c>
      <c r="E491" s="163">
        <v>444.53228917292074</v>
      </c>
      <c r="F491" s="164">
        <v>0</v>
      </c>
      <c r="G491" s="165" t="s">
        <v>1651</v>
      </c>
      <c r="H491" s="162">
        <v>5742</v>
      </c>
    </row>
    <row r="492" spans="2:8" x14ac:dyDescent="0.25">
      <c r="B492" s="166" t="s">
        <v>1666</v>
      </c>
      <c r="C492" s="167" t="s">
        <v>356</v>
      </c>
      <c r="D492" s="168">
        <v>4</v>
      </c>
      <c r="E492" s="169">
        <v>332.52460871838827</v>
      </c>
      <c r="F492" s="170">
        <v>1330.0984348735531</v>
      </c>
      <c r="G492" s="171" t="s">
        <v>1667</v>
      </c>
      <c r="H492" s="168">
        <v>5746</v>
      </c>
    </row>
    <row r="493" spans="2:8" x14ac:dyDescent="0.25">
      <c r="B493" s="160" t="s">
        <v>1660</v>
      </c>
      <c r="C493" s="161" t="s">
        <v>355</v>
      </c>
      <c r="D493" s="162">
        <v>2</v>
      </c>
      <c r="E493" s="163">
        <v>19.147665484160999</v>
      </c>
      <c r="F493" s="164">
        <v>38.295330968321998</v>
      </c>
      <c r="G493" s="165" t="s">
        <v>1661</v>
      </c>
      <c r="H493" s="162">
        <v>5772</v>
      </c>
    </row>
    <row r="494" spans="2:8" x14ac:dyDescent="0.25">
      <c r="B494" s="166" t="s">
        <v>1666</v>
      </c>
      <c r="C494" s="167" t="s">
        <v>356</v>
      </c>
      <c r="D494" s="168">
        <v>9</v>
      </c>
      <c r="E494" s="169">
        <v>332.52460871838827</v>
      </c>
      <c r="F494" s="170">
        <v>2992.7214784654943</v>
      </c>
      <c r="G494" s="171" t="s">
        <v>1667</v>
      </c>
      <c r="H494" s="168">
        <v>5775</v>
      </c>
    </row>
    <row r="495" spans="2:8" x14ac:dyDescent="0.25">
      <c r="B495" s="160" t="s">
        <v>1655</v>
      </c>
      <c r="C495" s="161" t="s">
        <v>1656</v>
      </c>
      <c r="D495" s="162">
        <v>3</v>
      </c>
      <c r="E495" s="163">
        <v>722.60968396089356</v>
      </c>
      <c r="F495" s="164">
        <v>2167.8290518826807</v>
      </c>
      <c r="G495" s="165" t="s">
        <v>1654</v>
      </c>
      <c r="H495" s="162">
        <v>5786</v>
      </c>
    </row>
    <row r="496" spans="2:8" x14ac:dyDescent="0.25">
      <c r="B496" s="166" t="s">
        <v>1657</v>
      </c>
      <c r="C496" s="167" t="s">
        <v>355</v>
      </c>
      <c r="D496" s="168">
        <v>31</v>
      </c>
      <c r="E496" s="169">
        <v>40.333238638787542</v>
      </c>
      <c r="F496" s="170">
        <v>1250.3303978024137</v>
      </c>
      <c r="G496" s="171" t="s">
        <v>1654</v>
      </c>
      <c r="H496" s="168">
        <v>5805</v>
      </c>
    </row>
    <row r="497" spans="2:8" x14ac:dyDescent="0.25">
      <c r="B497" s="160" t="s">
        <v>1670</v>
      </c>
      <c r="C497" s="161" t="s">
        <v>356</v>
      </c>
      <c r="D497" s="162">
        <v>2</v>
      </c>
      <c r="E497" s="163">
        <v>508.42909319374786</v>
      </c>
      <c r="F497" s="164">
        <v>1016.8581863874957</v>
      </c>
      <c r="G497" s="165" t="s">
        <v>1661</v>
      </c>
      <c r="H497" s="162">
        <v>5824</v>
      </c>
    </row>
    <row r="498" spans="2:8" x14ac:dyDescent="0.25">
      <c r="B498" s="166" t="s">
        <v>1668</v>
      </c>
      <c r="C498" s="167" t="s">
        <v>355</v>
      </c>
      <c r="D498" s="168">
        <v>20</v>
      </c>
      <c r="E498" s="169">
        <v>901.83735540549128</v>
      </c>
      <c r="F498" s="170">
        <v>18036.747108109827</v>
      </c>
      <c r="G498" s="171" t="s">
        <v>1667</v>
      </c>
      <c r="H498" s="168">
        <v>5850</v>
      </c>
    </row>
    <row r="499" spans="2:8" x14ac:dyDescent="0.25">
      <c r="B499" s="160" t="s">
        <v>1665</v>
      </c>
      <c r="C499" s="161" t="s">
        <v>1656</v>
      </c>
      <c r="D499" s="162">
        <v>14</v>
      </c>
      <c r="E499" s="163">
        <v>710.13379041844917</v>
      </c>
      <c r="F499" s="164">
        <v>9941.8730658582881</v>
      </c>
      <c r="G499" s="165" t="s">
        <v>1659</v>
      </c>
      <c r="H499" s="162">
        <v>5859</v>
      </c>
    </row>
    <row r="500" spans="2:8" x14ac:dyDescent="0.25">
      <c r="B500" s="166" t="s">
        <v>1660</v>
      </c>
      <c r="C500" s="167" t="s">
        <v>355</v>
      </c>
      <c r="D500" s="168">
        <v>2</v>
      </c>
      <c r="E500" s="169">
        <v>19.147665484160999</v>
      </c>
      <c r="F500" s="170">
        <v>38.295330968321998</v>
      </c>
      <c r="G500" s="171" t="s">
        <v>1661</v>
      </c>
      <c r="H500" s="168">
        <v>5868</v>
      </c>
    </row>
    <row r="501" spans="2:8" x14ac:dyDescent="0.25">
      <c r="B501" s="160" t="s">
        <v>1658</v>
      </c>
      <c r="C501" s="161" t="s">
        <v>1653</v>
      </c>
      <c r="D501" s="162">
        <v>174</v>
      </c>
      <c r="E501" s="163">
        <v>412.65956623293988</v>
      </c>
      <c r="F501" s="164">
        <v>71802.764524531536</v>
      </c>
      <c r="G501" s="165" t="s">
        <v>1659</v>
      </c>
      <c r="H501" s="162">
        <v>5890</v>
      </c>
    </row>
    <row r="502" spans="2:8" x14ac:dyDescent="0.25">
      <c r="B502" s="166" t="s">
        <v>1663</v>
      </c>
      <c r="C502" s="167" t="s">
        <v>1653</v>
      </c>
      <c r="D502" s="168">
        <v>21</v>
      </c>
      <c r="E502" s="169">
        <v>858.91696029735044</v>
      </c>
      <c r="F502" s="170">
        <v>18037.256166244359</v>
      </c>
      <c r="G502" s="171" t="s">
        <v>1654</v>
      </c>
      <c r="H502" s="168">
        <v>5896</v>
      </c>
    </row>
    <row r="503" spans="2:8" x14ac:dyDescent="0.25">
      <c r="B503" s="160" t="s">
        <v>1650</v>
      </c>
      <c r="C503" s="161" t="s">
        <v>356</v>
      </c>
      <c r="D503" s="162">
        <v>46</v>
      </c>
      <c r="E503" s="163">
        <v>685.08452972448958</v>
      </c>
      <c r="F503" s="164">
        <v>31513.888367326523</v>
      </c>
      <c r="G503" s="165" t="s">
        <v>1651</v>
      </c>
      <c r="H503" s="162">
        <v>5904</v>
      </c>
    </row>
    <row r="504" spans="2:8" x14ac:dyDescent="0.25">
      <c r="B504" s="166" t="s">
        <v>1671</v>
      </c>
      <c r="C504" s="167" t="s">
        <v>356</v>
      </c>
      <c r="D504" s="168">
        <v>1</v>
      </c>
      <c r="E504" s="169">
        <v>444.53228917292074</v>
      </c>
      <c r="F504" s="170">
        <v>444.53228917292074</v>
      </c>
      <c r="G504" s="171" t="s">
        <v>1651</v>
      </c>
      <c r="H504" s="168">
        <v>5918</v>
      </c>
    </row>
    <row r="505" spans="2:8" x14ac:dyDescent="0.25">
      <c r="B505" s="160" t="s">
        <v>1657</v>
      </c>
      <c r="C505" s="161" t="s">
        <v>355</v>
      </c>
      <c r="D505" s="162">
        <v>2</v>
      </c>
      <c r="E505" s="163">
        <v>40.333238638787542</v>
      </c>
      <c r="F505" s="164">
        <v>80.666477277575083</v>
      </c>
      <c r="G505" s="165" t="s">
        <v>1654</v>
      </c>
      <c r="H505" s="162">
        <v>5950</v>
      </c>
    </row>
    <row r="506" spans="2:8" x14ac:dyDescent="0.25">
      <c r="B506" s="166" t="s">
        <v>1657</v>
      </c>
      <c r="C506" s="167" t="s">
        <v>355</v>
      </c>
      <c r="D506" s="168">
        <v>2</v>
      </c>
      <c r="E506" s="169">
        <v>40.333238638787542</v>
      </c>
      <c r="F506" s="170">
        <v>80.666477277575083</v>
      </c>
      <c r="G506" s="171" t="s">
        <v>1654</v>
      </c>
      <c r="H506" s="168">
        <v>5957</v>
      </c>
    </row>
    <row r="507" spans="2:8" x14ac:dyDescent="0.25">
      <c r="B507" s="160" t="s">
        <v>1665</v>
      </c>
      <c r="C507" s="161" t="s">
        <v>1656</v>
      </c>
      <c r="D507" s="162">
        <v>14</v>
      </c>
      <c r="E507" s="163">
        <v>710.13379041844917</v>
      </c>
      <c r="F507" s="164">
        <v>9941.8730658582881</v>
      </c>
      <c r="G507" s="165" t="s">
        <v>1659</v>
      </c>
      <c r="H507" s="162">
        <v>5978</v>
      </c>
    </row>
    <row r="508" spans="2:8" x14ac:dyDescent="0.25">
      <c r="B508" s="166" t="s">
        <v>1668</v>
      </c>
      <c r="C508" s="167" t="s">
        <v>355</v>
      </c>
      <c r="D508" s="168">
        <v>12</v>
      </c>
      <c r="E508" s="169">
        <v>901.83735540549128</v>
      </c>
      <c r="F508" s="170">
        <v>10822.048264865894</v>
      </c>
      <c r="G508" s="171" t="s">
        <v>1667</v>
      </c>
      <c r="H508" s="168">
        <v>5985</v>
      </c>
    </row>
    <row r="509" spans="2:8" x14ac:dyDescent="0.25">
      <c r="B509" s="160" t="s">
        <v>1657</v>
      </c>
      <c r="C509" s="161" t="s">
        <v>355</v>
      </c>
      <c r="D509" s="162">
        <v>31</v>
      </c>
      <c r="E509" s="163">
        <v>40.333238638787542</v>
      </c>
      <c r="F509" s="164">
        <v>1250.3303978024137</v>
      </c>
      <c r="G509" s="165" t="s">
        <v>1654</v>
      </c>
      <c r="H509" s="162">
        <v>6017</v>
      </c>
    </row>
    <row r="510" spans="2:8" x14ac:dyDescent="0.25">
      <c r="B510" s="166" t="s">
        <v>1672</v>
      </c>
      <c r="C510" s="167" t="s">
        <v>1653</v>
      </c>
      <c r="D510" s="168">
        <v>5</v>
      </c>
      <c r="E510" s="169">
        <v>75.832140006051006</v>
      </c>
      <c r="F510" s="170">
        <v>379.16070003025504</v>
      </c>
      <c r="G510" s="171" t="s">
        <v>1661</v>
      </c>
      <c r="H510" s="168">
        <v>6021</v>
      </c>
    </row>
    <row r="511" spans="2:8" x14ac:dyDescent="0.25">
      <c r="B511" s="160" t="s">
        <v>1650</v>
      </c>
      <c r="C511" s="161" t="s">
        <v>356</v>
      </c>
      <c r="D511" s="162">
        <v>46</v>
      </c>
      <c r="E511" s="163">
        <v>685.08452972448958</v>
      </c>
      <c r="F511" s="164">
        <v>31513.888367326523</v>
      </c>
      <c r="G511" s="165" t="s">
        <v>1651</v>
      </c>
      <c r="H511" s="162">
        <v>6024</v>
      </c>
    </row>
    <row r="512" spans="2:8" x14ac:dyDescent="0.25">
      <c r="B512" s="166" t="s">
        <v>1665</v>
      </c>
      <c r="C512" s="167" t="s">
        <v>1656</v>
      </c>
      <c r="D512" s="168">
        <v>1</v>
      </c>
      <c r="E512" s="169">
        <v>710.13379041844917</v>
      </c>
      <c r="F512" s="170">
        <v>710.13379041844917</v>
      </c>
      <c r="G512" s="171" t="s">
        <v>1659</v>
      </c>
      <c r="H512" s="168">
        <v>6084</v>
      </c>
    </row>
    <row r="513" spans="2:8" x14ac:dyDescent="0.25">
      <c r="B513" s="160" t="s">
        <v>1657</v>
      </c>
      <c r="C513" s="161" t="s">
        <v>355</v>
      </c>
      <c r="D513" s="162">
        <v>31</v>
      </c>
      <c r="E513" s="163">
        <v>40.333238638787542</v>
      </c>
      <c r="F513" s="164">
        <v>1250.3303978024137</v>
      </c>
      <c r="G513" s="165" t="s">
        <v>1654</v>
      </c>
      <c r="H513" s="162">
        <v>6129</v>
      </c>
    </row>
    <row r="514" spans="2:8" x14ac:dyDescent="0.25">
      <c r="B514" s="166" t="s">
        <v>1660</v>
      </c>
      <c r="C514" s="167" t="s">
        <v>355</v>
      </c>
      <c r="D514" s="168">
        <v>2</v>
      </c>
      <c r="E514" s="169">
        <v>19.147665484160999</v>
      </c>
      <c r="F514" s="170">
        <v>38.295330968321998</v>
      </c>
      <c r="G514" s="171" t="s">
        <v>1661</v>
      </c>
      <c r="H514" s="168">
        <v>6188</v>
      </c>
    </row>
    <row r="515" spans="2:8" x14ac:dyDescent="0.25">
      <c r="B515" s="160" t="s">
        <v>1665</v>
      </c>
      <c r="C515" s="161" t="s">
        <v>1656</v>
      </c>
      <c r="D515" s="162">
        <v>1</v>
      </c>
      <c r="E515" s="163">
        <v>710.13379041844917</v>
      </c>
      <c r="F515" s="164">
        <v>710.13379041844917</v>
      </c>
      <c r="G515" s="165" t="s">
        <v>1659</v>
      </c>
      <c r="H515" s="162">
        <v>6202</v>
      </c>
    </row>
    <row r="516" spans="2:8" x14ac:dyDescent="0.25">
      <c r="B516" s="166" t="s">
        <v>1655</v>
      </c>
      <c r="C516" s="167" t="s">
        <v>1656</v>
      </c>
      <c r="D516" s="168">
        <v>2</v>
      </c>
      <c r="E516" s="169">
        <v>722.60968396089356</v>
      </c>
      <c r="F516" s="170">
        <v>1445.2193679217871</v>
      </c>
      <c r="G516" s="171" t="s">
        <v>1654</v>
      </c>
      <c r="H516" s="168">
        <v>6209</v>
      </c>
    </row>
    <row r="517" spans="2:8" x14ac:dyDescent="0.25">
      <c r="B517" s="160" t="s">
        <v>1670</v>
      </c>
      <c r="C517" s="161" t="s">
        <v>356</v>
      </c>
      <c r="D517" s="162">
        <v>2</v>
      </c>
      <c r="E517" s="163">
        <v>508.42909319374786</v>
      </c>
      <c r="F517" s="164">
        <v>1016.8581863874957</v>
      </c>
      <c r="G517" s="165" t="s">
        <v>1661</v>
      </c>
      <c r="H517" s="162">
        <v>6240</v>
      </c>
    </row>
    <row r="518" spans="2:8" x14ac:dyDescent="0.25">
      <c r="B518" s="166" t="s">
        <v>1657</v>
      </c>
      <c r="C518" s="167" t="s">
        <v>355</v>
      </c>
      <c r="D518" s="168">
        <v>2</v>
      </c>
      <c r="E518" s="169">
        <v>40.333238638787542</v>
      </c>
      <c r="F518" s="170">
        <v>80.666477277575083</v>
      </c>
      <c r="G518" s="171" t="s">
        <v>1654</v>
      </c>
      <c r="H518" s="168">
        <v>6270</v>
      </c>
    </row>
    <row r="519" spans="2:8" x14ac:dyDescent="0.25">
      <c r="B519" s="160" t="s">
        <v>1664</v>
      </c>
      <c r="C519" s="161" t="s">
        <v>355</v>
      </c>
      <c r="D519" s="162">
        <v>9</v>
      </c>
      <c r="E519" s="163">
        <v>246.5</v>
      </c>
      <c r="F519" s="164">
        <v>2218.5</v>
      </c>
      <c r="G519" s="165" t="s">
        <v>1651</v>
      </c>
      <c r="H519" s="162">
        <v>6324</v>
      </c>
    </row>
    <row r="520" spans="2:8" x14ac:dyDescent="0.25">
      <c r="B520" s="166" t="s">
        <v>1668</v>
      </c>
      <c r="C520" s="167" t="s">
        <v>355</v>
      </c>
      <c r="D520" s="168">
        <v>20</v>
      </c>
      <c r="E520" s="169">
        <v>901.83735540549128</v>
      </c>
      <c r="F520" s="170">
        <v>18036.747108109827</v>
      </c>
      <c r="G520" s="171" t="s">
        <v>1667</v>
      </c>
      <c r="H520" s="168">
        <v>6335</v>
      </c>
    </row>
    <row r="521" spans="2:8" x14ac:dyDescent="0.25">
      <c r="B521" s="160" t="s">
        <v>1655</v>
      </c>
      <c r="C521" s="161" t="s">
        <v>1656</v>
      </c>
      <c r="D521" s="162">
        <v>3</v>
      </c>
      <c r="E521" s="163">
        <v>722.60968396089356</v>
      </c>
      <c r="F521" s="164">
        <v>2167.8290518826807</v>
      </c>
      <c r="G521" s="165" t="s">
        <v>1654</v>
      </c>
      <c r="H521" s="162">
        <v>6370</v>
      </c>
    </row>
    <row r="522" spans="2:8" x14ac:dyDescent="0.25">
      <c r="B522" s="166" t="s">
        <v>1655</v>
      </c>
      <c r="C522" s="167" t="s">
        <v>1656</v>
      </c>
      <c r="D522" s="168">
        <v>3</v>
      </c>
      <c r="E522" s="169">
        <v>722.60968396089356</v>
      </c>
      <c r="F522" s="170">
        <v>2167.8290518826807</v>
      </c>
      <c r="G522" s="171" t="s">
        <v>1654</v>
      </c>
      <c r="H522" s="168">
        <v>6413</v>
      </c>
    </row>
    <row r="523" spans="2:8" x14ac:dyDescent="0.25">
      <c r="B523" s="160" t="s">
        <v>1670</v>
      </c>
      <c r="C523" s="161" t="s">
        <v>356</v>
      </c>
      <c r="D523" s="162">
        <v>12</v>
      </c>
      <c r="E523" s="163">
        <v>508.42909319374786</v>
      </c>
      <c r="F523" s="164">
        <v>6101.1491183249746</v>
      </c>
      <c r="G523" s="165" t="s">
        <v>1661</v>
      </c>
      <c r="H523" s="162">
        <v>6480</v>
      </c>
    </row>
    <row r="524" spans="2:8" x14ac:dyDescent="0.25">
      <c r="B524" s="166" t="s">
        <v>1652</v>
      </c>
      <c r="C524" s="167" t="s">
        <v>1653</v>
      </c>
      <c r="D524" s="168">
        <v>15</v>
      </c>
      <c r="E524" s="169">
        <v>95.535014098134994</v>
      </c>
      <c r="F524" s="170">
        <v>1433.0252114720249</v>
      </c>
      <c r="G524" s="171" t="s">
        <v>1654</v>
      </c>
      <c r="H524" s="168">
        <v>6554</v>
      </c>
    </row>
    <row r="525" spans="2:8" x14ac:dyDescent="0.25">
      <c r="B525" s="160" t="s">
        <v>1665</v>
      </c>
      <c r="C525" s="161" t="s">
        <v>1656</v>
      </c>
      <c r="D525" s="162">
        <v>14</v>
      </c>
      <c r="E525" s="163">
        <v>710.13379041844917</v>
      </c>
      <c r="F525" s="164">
        <v>9941.8730658582881</v>
      </c>
      <c r="G525" s="165" t="s">
        <v>1659</v>
      </c>
      <c r="H525" s="162">
        <v>6578</v>
      </c>
    </row>
    <row r="526" spans="2:8" x14ac:dyDescent="0.25">
      <c r="B526" s="166" t="s">
        <v>1663</v>
      </c>
      <c r="C526" s="167" t="s">
        <v>1653</v>
      </c>
      <c r="D526" s="168">
        <v>21</v>
      </c>
      <c r="E526" s="169">
        <v>858.91696029735044</v>
      </c>
      <c r="F526" s="170">
        <v>18037.256166244359</v>
      </c>
      <c r="G526" s="171" t="s">
        <v>1654</v>
      </c>
      <c r="H526" s="168">
        <v>6600</v>
      </c>
    </row>
    <row r="527" spans="2:8" x14ac:dyDescent="0.25">
      <c r="B527" s="160" t="s">
        <v>1663</v>
      </c>
      <c r="C527" s="161" t="s">
        <v>1653</v>
      </c>
      <c r="D527" s="162">
        <v>21</v>
      </c>
      <c r="E527" s="163">
        <v>858.91696029735044</v>
      </c>
      <c r="F527" s="164">
        <v>18037.256166244359</v>
      </c>
      <c r="G527" s="165" t="s">
        <v>1654</v>
      </c>
      <c r="H527" s="162">
        <v>6640</v>
      </c>
    </row>
    <row r="528" spans="2:8" x14ac:dyDescent="0.25">
      <c r="B528" s="166" t="s">
        <v>1658</v>
      </c>
      <c r="C528" s="167" t="s">
        <v>1653</v>
      </c>
      <c r="D528" s="168">
        <v>200</v>
      </c>
      <c r="E528" s="169">
        <v>412.65956623293988</v>
      </c>
      <c r="F528" s="170">
        <v>82531.913246587981</v>
      </c>
      <c r="G528" s="171" t="s">
        <v>1659</v>
      </c>
      <c r="H528" s="168">
        <v>6704</v>
      </c>
    </row>
    <row r="529" spans="2:8" x14ac:dyDescent="0.25">
      <c r="B529" s="160" t="s">
        <v>1672</v>
      </c>
      <c r="C529" s="161" t="s">
        <v>1653</v>
      </c>
      <c r="D529" s="162">
        <v>5</v>
      </c>
      <c r="E529" s="163">
        <v>75.832140006051006</v>
      </c>
      <c r="F529" s="164">
        <v>379.16070003025504</v>
      </c>
      <c r="G529" s="165" t="s">
        <v>1661</v>
      </c>
      <c r="H529" s="162">
        <v>6705</v>
      </c>
    </row>
    <row r="530" spans="2:8" x14ac:dyDescent="0.25">
      <c r="B530" s="166" t="s">
        <v>1664</v>
      </c>
      <c r="C530" s="167" t="s">
        <v>355</v>
      </c>
      <c r="D530" s="168">
        <v>20</v>
      </c>
      <c r="E530" s="169">
        <v>246.5</v>
      </c>
      <c r="F530" s="170">
        <v>4930</v>
      </c>
      <c r="G530" s="171" t="s">
        <v>1651</v>
      </c>
      <c r="H530" s="168">
        <v>6732</v>
      </c>
    </row>
    <row r="531" spans="2:8" x14ac:dyDescent="0.25">
      <c r="B531" s="160" t="s">
        <v>1662</v>
      </c>
      <c r="C531" s="161" t="s">
        <v>1656</v>
      </c>
      <c r="D531" s="162">
        <v>90</v>
      </c>
      <c r="E531" s="163">
        <v>918.94676988651963</v>
      </c>
      <c r="F531" s="164">
        <v>82705.20928978677</v>
      </c>
      <c r="G531" s="165" t="s">
        <v>1661</v>
      </c>
      <c r="H531" s="162">
        <v>6795</v>
      </c>
    </row>
    <row r="532" spans="2:8" x14ac:dyDescent="0.25">
      <c r="B532" s="166" t="s">
        <v>1663</v>
      </c>
      <c r="C532" s="167" t="s">
        <v>1653</v>
      </c>
      <c r="D532" s="168">
        <v>28</v>
      </c>
      <c r="E532" s="169">
        <v>858.91696029735044</v>
      </c>
      <c r="F532" s="170">
        <v>24049.674888325811</v>
      </c>
      <c r="G532" s="171" t="s">
        <v>1654</v>
      </c>
      <c r="H532" s="168">
        <v>6808</v>
      </c>
    </row>
    <row r="533" spans="2:8" x14ac:dyDescent="0.25">
      <c r="B533" s="160" t="s">
        <v>1664</v>
      </c>
      <c r="C533" s="161" t="s">
        <v>355</v>
      </c>
      <c r="D533" s="162">
        <v>20</v>
      </c>
      <c r="E533" s="163">
        <v>246.5</v>
      </c>
      <c r="F533" s="164">
        <v>4930</v>
      </c>
      <c r="G533" s="165" t="s">
        <v>1651</v>
      </c>
      <c r="H533" s="162">
        <v>6840</v>
      </c>
    </row>
    <row r="534" spans="2:8" x14ac:dyDescent="0.25">
      <c r="B534" s="166" t="s">
        <v>1655</v>
      </c>
      <c r="C534" s="167" t="s">
        <v>1656</v>
      </c>
      <c r="D534" s="168">
        <v>2</v>
      </c>
      <c r="E534" s="169">
        <v>722.60968396089356</v>
      </c>
      <c r="F534" s="170">
        <v>1445.2193679217871</v>
      </c>
      <c r="G534" s="171" t="s">
        <v>1654</v>
      </c>
      <c r="H534" s="168">
        <v>6840</v>
      </c>
    </row>
    <row r="535" spans="2:8" x14ac:dyDescent="0.25">
      <c r="B535" s="160" t="s">
        <v>1671</v>
      </c>
      <c r="C535" s="161" t="s">
        <v>356</v>
      </c>
      <c r="D535" s="162">
        <v>0</v>
      </c>
      <c r="E535" s="163">
        <v>444.53228917292074</v>
      </c>
      <c r="F535" s="164">
        <v>0</v>
      </c>
      <c r="G535" s="165" t="s">
        <v>1651</v>
      </c>
      <c r="H535" s="162">
        <v>6870</v>
      </c>
    </row>
    <row r="536" spans="2:8" x14ac:dyDescent="0.25">
      <c r="B536" s="166" t="s">
        <v>1672</v>
      </c>
      <c r="C536" s="167" t="s">
        <v>1653</v>
      </c>
      <c r="D536" s="168">
        <v>23</v>
      </c>
      <c r="E536" s="169">
        <v>75.832140006051006</v>
      </c>
      <c r="F536" s="170">
        <v>1744.1392201391732</v>
      </c>
      <c r="G536" s="171" t="s">
        <v>1661</v>
      </c>
      <c r="H536" s="168">
        <v>6896</v>
      </c>
    </row>
    <row r="537" spans="2:8" x14ac:dyDescent="0.25">
      <c r="B537" s="160" t="s">
        <v>1666</v>
      </c>
      <c r="C537" s="161" t="s">
        <v>356</v>
      </c>
      <c r="D537" s="162">
        <v>9</v>
      </c>
      <c r="E537" s="163">
        <v>332.52460871838827</v>
      </c>
      <c r="F537" s="164">
        <v>2992.7214784654943</v>
      </c>
      <c r="G537" s="165" t="s">
        <v>1667</v>
      </c>
      <c r="H537" s="162">
        <v>6915</v>
      </c>
    </row>
    <row r="538" spans="2:8" x14ac:dyDescent="0.25">
      <c r="B538" s="166" t="s">
        <v>1671</v>
      </c>
      <c r="C538" s="167" t="s">
        <v>356</v>
      </c>
      <c r="D538" s="168">
        <v>0</v>
      </c>
      <c r="E538" s="169">
        <v>444.53228917292074</v>
      </c>
      <c r="F538" s="170">
        <v>0</v>
      </c>
      <c r="G538" s="171" t="s">
        <v>1651</v>
      </c>
      <c r="H538" s="168">
        <v>6916</v>
      </c>
    </row>
    <row r="539" spans="2:8" x14ac:dyDescent="0.25">
      <c r="B539" s="160" t="s">
        <v>1652</v>
      </c>
      <c r="C539" s="161" t="s">
        <v>1653</v>
      </c>
      <c r="D539" s="162">
        <v>15</v>
      </c>
      <c r="E539" s="163">
        <v>95.535014098134994</v>
      </c>
      <c r="F539" s="164">
        <v>1433.0252114720249</v>
      </c>
      <c r="G539" s="165" t="s">
        <v>1654</v>
      </c>
      <c r="H539" s="162">
        <v>6928</v>
      </c>
    </row>
    <row r="540" spans="2:8" x14ac:dyDescent="0.25">
      <c r="B540" s="166" t="s">
        <v>1672</v>
      </c>
      <c r="C540" s="167" t="s">
        <v>1653</v>
      </c>
      <c r="D540" s="168">
        <v>23</v>
      </c>
      <c r="E540" s="169">
        <v>75.832140006051006</v>
      </c>
      <c r="F540" s="170">
        <v>1744.1392201391732</v>
      </c>
      <c r="G540" s="171" t="s">
        <v>1661</v>
      </c>
      <c r="H540" s="168">
        <v>6931</v>
      </c>
    </row>
    <row r="541" spans="2:8" x14ac:dyDescent="0.25">
      <c r="B541" s="160" t="s">
        <v>1663</v>
      </c>
      <c r="C541" s="161" t="s">
        <v>1653</v>
      </c>
      <c r="D541" s="162">
        <v>21</v>
      </c>
      <c r="E541" s="163">
        <v>858.91696029735044</v>
      </c>
      <c r="F541" s="164">
        <v>18037.256166244359</v>
      </c>
      <c r="G541" s="165" t="s">
        <v>1654</v>
      </c>
      <c r="H541" s="162">
        <v>6936</v>
      </c>
    </row>
    <row r="542" spans="2:8" x14ac:dyDescent="0.25">
      <c r="B542" s="166" t="s">
        <v>1655</v>
      </c>
      <c r="C542" s="167" t="s">
        <v>1656</v>
      </c>
      <c r="D542" s="168">
        <v>2</v>
      </c>
      <c r="E542" s="169">
        <v>722.60968396089356</v>
      </c>
      <c r="F542" s="170">
        <v>1445.2193679217871</v>
      </c>
      <c r="G542" s="171" t="s">
        <v>1654</v>
      </c>
      <c r="H542" s="168">
        <v>6955</v>
      </c>
    </row>
    <row r="543" spans="2:8" x14ac:dyDescent="0.25">
      <c r="B543" s="160" t="s">
        <v>1655</v>
      </c>
      <c r="C543" s="161" t="s">
        <v>1656</v>
      </c>
      <c r="D543" s="162">
        <v>3</v>
      </c>
      <c r="E543" s="163">
        <v>722.60968396089356</v>
      </c>
      <c r="F543" s="164">
        <v>2167.8290518826807</v>
      </c>
      <c r="G543" s="165" t="s">
        <v>1654</v>
      </c>
      <c r="H543" s="162">
        <v>6975</v>
      </c>
    </row>
    <row r="544" spans="2:8" x14ac:dyDescent="0.25">
      <c r="B544" s="166" t="s">
        <v>1662</v>
      </c>
      <c r="C544" s="167" t="s">
        <v>1656</v>
      </c>
      <c r="D544" s="168">
        <v>73</v>
      </c>
      <c r="E544" s="169">
        <v>918.94676988651963</v>
      </c>
      <c r="F544" s="170">
        <v>67083.114201715929</v>
      </c>
      <c r="G544" s="171" t="s">
        <v>1661</v>
      </c>
      <c r="H544" s="168">
        <v>6992</v>
      </c>
    </row>
    <row r="545" spans="2:8" x14ac:dyDescent="0.25">
      <c r="B545" s="160" t="s">
        <v>1652</v>
      </c>
      <c r="C545" s="161" t="s">
        <v>1653</v>
      </c>
      <c r="D545" s="162">
        <v>7</v>
      </c>
      <c r="E545" s="163">
        <v>95.535014098134994</v>
      </c>
      <c r="F545" s="164">
        <v>668.74509868694497</v>
      </c>
      <c r="G545" s="165" t="s">
        <v>1654</v>
      </c>
      <c r="H545" s="162">
        <v>7018</v>
      </c>
    </row>
    <row r="546" spans="2:8" x14ac:dyDescent="0.25">
      <c r="B546" s="166" t="s">
        <v>1671</v>
      </c>
      <c r="C546" s="167" t="s">
        <v>356</v>
      </c>
      <c r="D546" s="168">
        <v>0</v>
      </c>
      <c r="E546" s="169">
        <v>444.53228917292074</v>
      </c>
      <c r="F546" s="170">
        <v>0</v>
      </c>
      <c r="G546" s="171" t="s">
        <v>1651</v>
      </c>
      <c r="H546" s="168">
        <v>7092</v>
      </c>
    </row>
    <row r="547" spans="2:8" x14ac:dyDescent="0.25">
      <c r="B547" s="160" t="s">
        <v>1650</v>
      </c>
      <c r="C547" s="161" t="s">
        <v>356</v>
      </c>
      <c r="D547" s="162">
        <v>46</v>
      </c>
      <c r="E547" s="163">
        <v>685.08452972448958</v>
      </c>
      <c r="F547" s="164">
        <v>31513.888367326523</v>
      </c>
      <c r="G547" s="165" t="s">
        <v>1651</v>
      </c>
      <c r="H547" s="162">
        <v>7116</v>
      </c>
    </row>
    <row r="548" spans="2:8" x14ac:dyDescent="0.25">
      <c r="B548" s="166" t="s">
        <v>1660</v>
      </c>
      <c r="C548" s="167" t="s">
        <v>355</v>
      </c>
      <c r="D548" s="168">
        <v>2</v>
      </c>
      <c r="E548" s="169">
        <v>19.147665484160999</v>
      </c>
      <c r="F548" s="170">
        <v>38.295330968321998</v>
      </c>
      <c r="G548" s="171" t="s">
        <v>1661</v>
      </c>
      <c r="H548" s="168">
        <v>7136</v>
      </c>
    </row>
    <row r="549" spans="2:8" x14ac:dyDescent="0.25">
      <c r="B549" s="160" t="s">
        <v>1662</v>
      </c>
      <c r="C549" s="161" t="s">
        <v>1656</v>
      </c>
      <c r="D549" s="162">
        <v>90</v>
      </c>
      <c r="E549" s="163">
        <v>918.94676988651963</v>
      </c>
      <c r="F549" s="164">
        <v>82705.20928978677</v>
      </c>
      <c r="G549" s="165" t="s">
        <v>1661</v>
      </c>
      <c r="H549" s="162">
        <v>7137</v>
      </c>
    </row>
    <row r="550" spans="2:8" x14ac:dyDescent="0.25">
      <c r="B550" s="166" t="s">
        <v>1650</v>
      </c>
      <c r="C550" s="167" t="s">
        <v>356</v>
      </c>
      <c r="D550" s="168">
        <v>101</v>
      </c>
      <c r="E550" s="169">
        <v>685.08452972448958</v>
      </c>
      <c r="F550" s="170">
        <v>69193.537502173451</v>
      </c>
      <c r="G550" s="171" t="s">
        <v>1651</v>
      </c>
      <c r="H550" s="168">
        <v>7184</v>
      </c>
    </row>
    <row r="551" spans="2:8" x14ac:dyDescent="0.25">
      <c r="B551" s="160" t="s">
        <v>1655</v>
      </c>
      <c r="C551" s="161" t="s">
        <v>1656</v>
      </c>
      <c r="D551" s="162">
        <v>3</v>
      </c>
      <c r="E551" s="163">
        <v>722.60968396089356</v>
      </c>
      <c r="F551" s="164">
        <v>2167.8290518826807</v>
      </c>
      <c r="G551" s="165" t="s">
        <v>1654</v>
      </c>
      <c r="H551" s="162">
        <v>7191</v>
      </c>
    </row>
    <row r="552" spans="2:8" x14ac:dyDescent="0.25">
      <c r="B552" s="166" t="s">
        <v>1664</v>
      </c>
      <c r="C552" s="167" t="s">
        <v>355</v>
      </c>
      <c r="D552" s="168">
        <v>20</v>
      </c>
      <c r="E552" s="169">
        <v>246.5</v>
      </c>
      <c r="F552" s="170">
        <v>4930</v>
      </c>
      <c r="G552" s="171" t="s">
        <v>1651</v>
      </c>
      <c r="H552" s="168">
        <v>7224</v>
      </c>
    </row>
    <row r="553" spans="2:8" x14ac:dyDescent="0.25">
      <c r="B553" s="160" t="s">
        <v>1658</v>
      </c>
      <c r="C553" s="161" t="s">
        <v>1653</v>
      </c>
      <c r="D553" s="162">
        <v>174</v>
      </c>
      <c r="E553" s="163">
        <v>412.65956623293988</v>
      </c>
      <c r="F553" s="164">
        <v>71802.764524531536</v>
      </c>
      <c r="G553" s="165" t="s">
        <v>1659</v>
      </c>
      <c r="H553" s="162">
        <v>7282</v>
      </c>
    </row>
    <row r="554" spans="2:8" x14ac:dyDescent="0.25">
      <c r="B554" s="166" t="s">
        <v>1664</v>
      </c>
      <c r="C554" s="167" t="s">
        <v>355</v>
      </c>
      <c r="D554" s="168">
        <v>9</v>
      </c>
      <c r="E554" s="169">
        <v>246.5</v>
      </c>
      <c r="F554" s="170">
        <v>2218.5</v>
      </c>
      <c r="G554" s="171" t="s">
        <v>1651</v>
      </c>
      <c r="H554" s="168">
        <v>7392</v>
      </c>
    </row>
    <row r="555" spans="2:8" x14ac:dyDescent="0.25">
      <c r="B555" s="160" t="s">
        <v>1657</v>
      </c>
      <c r="C555" s="161" t="s">
        <v>355</v>
      </c>
      <c r="D555" s="162">
        <v>31</v>
      </c>
      <c r="E555" s="163">
        <v>40.333238638787542</v>
      </c>
      <c r="F555" s="164">
        <v>1250.3303978024137</v>
      </c>
      <c r="G555" s="165" t="s">
        <v>1654</v>
      </c>
      <c r="H555" s="162">
        <v>7425</v>
      </c>
    </row>
    <row r="556" spans="2:8" x14ac:dyDescent="0.25">
      <c r="B556" s="166" t="s">
        <v>1668</v>
      </c>
      <c r="C556" s="167" t="s">
        <v>355</v>
      </c>
      <c r="D556" s="168">
        <v>12</v>
      </c>
      <c r="E556" s="169">
        <v>901.83735540549128</v>
      </c>
      <c r="F556" s="170">
        <v>10822.048264865894</v>
      </c>
      <c r="G556" s="171" t="s">
        <v>1667</v>
      </c>
      <c r="H556" s="168">
        <v>7470</v>
      </c>
    </row>
    <row r="557" spans="2:8" x14ac:dyDescent="0.25">
      <c r="B557" s="160" t="s">
        <v>1668</v>
      </c>
      <c r="C557" s="161" t="s">
        <v>355</v>
      </c>
      <c r="D557" s="162">
        <v>12</v>
      </c>
      <c r="E557" s="163">
        <v>901.83735540549128</v>
      </c>
      <c r="F557" s="164">
        <v>10822.048264865894</v>
      </c>
      <c r="G557" s="165" t="s">
        <v>1667</v>
      </c>
      <c r="H557" s="162">
        <v>7497</v>
      </c>
    </row>
    <row r="558" spans="2:8" x14ac:dyDescent="0.25">
      <c r="B558" s="166" t="s">
        <v>1650</v>
      </c>
      <c r="C558" s="167" t="s">
        <v>356</v>
      </c>
      <c r="D558" s="168">
        <v>101</v>
      </c>
      <c r="E558" s="169">
        <v>685.08452972448958</v>
      </c>
      <c r="F558" s="170">
        <v>69193.537502173451</v>
      </c>
      <c r="G558" s="171" t="s">
        <v>1651</v>
      </c>
      <c r="H558" s="168">
        <v>7497</v>
      </c>
    </row>
    <row r="559" spans="2:8" x14ac:dyDescent="0.25">
      <c r="B559" s="160" t="s">
        <v>1671</v>
      </c>
      <c r="C559" s="161" t="s">
        <v>356</v>
      </c>
      <c r="D559" s="162">
        <v>1</v>
      </c>
      <c r="E559" s="163">
        <v>444.53228917292074</v>
      </c>
      <c r="F559" s="164">
        <v>444.53228917292074</v>
      </c>
      <c r="G559" s="165" t="s">
        <v>1651</v>
      </c>
      <c r="H559" s="162">
        <v>7500</v>
      </c>
    </row>
    <row r="560" spans="2:8" x14ac:dyDescent="0.25">
      <c r="B560" s="166" t="s">
        <v>1671</v>
      </c>
      <c r="C560" s="167" t="s">
        <v>356</v>
      </c>
      <c r="D560" s="168">
        <v>0</v>
      </c>
      <c r="E560" s="169">
        <v>444.53228917292074</v>
      </c>
      <c r="F560" s="170">
        <v>0</v>
      </c>
      <c r="G560" s="171" t="s">
        <v>1651</v>
      </c>
      <c r="H560" s="168">
        <v>7502</v>
      </c>
    </row>
    <row r="561" spans="2:8" x14ac:dyDescent="0.25">
      <c r="B561" s="160" t="s">
        <v>1663</v>
      </c>
      <c r="C561" s="161" t="s">
        <v>1653</v>
      </c>
      <c r="D561" s="162">
        <v>21</v>
      </c>
      <c r="E561" s="163">
        <v>858.91696029735044</v>
      </c>
      <c r="F561" s="164">
        <v>18037.256166244359</v>
      </c>
      <c r="G561" s="165" t="s">
        <v>1654</v>
      </c>
      <c r="H561" s="162">
        <v>7520</v>
      </c>
    </row>
    <row r="562" spans="2:8" x14ac:dyDescent="0.25">
      <c r="B562" s="166" t="s">
        <v>1665</v>
      </c>
      <c r="C562" s="167" t="s">
        <v>1656</v>
      </c>
      <c r="D562" s="168">
        <v>1</v>
      </c>
      <c r="E562" s="169">
        <v>710.13379041844917</v>
      </c>
      <c r="F562" s="170">
        <v>710.13379041844917</v>
      </c>
      <c r="G562" s="171" t="s">
        <v>1659</v>
      </c>
      <c r="H562" s="168">
        <v>7560</v>
      </c>
    </row>
    <row r="563" spans="2:8" x14ac:dyDescent="0.25">
      <c r="B563" s="160" t="s">
        <v>1663</v>
      </c>
      <c r="C563" s="161" t="s">
        <v>1653</v>
      </c>
      <c r="D563" s="162">
        <v>21</v>
      </c>
      <c r="E563" s="163">
        <v>858.91696029735044</v>
      </c>
      <c r="F563" s="164">
        <v>18037.256166244359</v>
      </c>
      <c r="G563" s="165" t="s">
        <v>1654</v>
      </c>
      <c r="H563" s="162">
        <v>7560</v>
      </c>
    </row>
    <row r="564" spans="2:8" x14ac:dyDescent="0.25">
      <c r="B564" s="166" t="s">
        <v>1670</v>
      </c>
      <c r="C564" s="167" t="s">
        <v>356</v>
      </c>
      <c r="D564" s="168">
        <v>12</v>
      </c>
      <c r="E564" s="169">
        <v>508.42909319374786</v>
      </c>
      <c r="F564" s="170">
        <v>6101.1491183249746</v>
      </c>
      <c r="G564" s="171" t="s">
        <v>1661</v>
      </c>
      <c r="H564" s="168">
        <v>7568</v>
      </c>
    </row>
    <row r="565" spans="2:8" x14ac:dyDescent="0.25">
      <c r="B565" s="160" t="s">
        <v>1668</v>
      </c>
      <c r="C565" s="161" t="s">
        <v>355</v>
      </c>
      <c r="D565" s="162">
        <v>20</v>
      </c>
      <c r="E565" s="163">
        <v>901.83735540549128</v>
      </c>
      <c r="F565" s="164">
        <v>18036.747108109827</v>
      </c>
      <c r="G565" s="165" t="s">
        <v>1667</v>
      </c>
      <c r="H565" s="162">
        <v>7650</v>
      </c>
    </row>
    <row r="566" spans="2:8" x14ac:dyDescent="0.25">
      <c r="B566" s="166" t="s">
        <v>1657</v>
      </c>
      <c r="C566" s="167" t="s">
        <v>355</v>
      </c>
      <c r="D566" s="168">
        <v>31</v>
      </c>
      <c r="E566" s="169">
        <v>40.333238638787542</v>
      </c>
      <c r="F566" s="170">
        <v>1250.3303978024137</v>
      </c>
      <c r="G566" s="171" t="s">
        <v>1654</v>
      </c>
      <c r="H566" s="168">
        <v>7770</v>
      </c>
    </row>
    <row r="567" spans="2:8" x14ac:dyDescent="0.25">
      <c r="B567" s="160" t="s">
        <v>1668</v>
      </c>
      <c r="C567" s="161" t="s">
        <v>355</v>
      </c>
      <c r="D567" s="162">
        <v>12</v>
      </c>
      <c r="E567" s="163">
        <v>901.83735540549128</v>
      </c>
      <c r="F567" s="164">
        <v>10822.048264865894</v>
      </c>
      <c r="G567" s="165" t="s">
        <v>1667</v>
      </c>
      <c r="H567" s="162">
        <v>7813</v>
      </c>
    </row>
    <row r="568" spans="2:8" x14ac:dyDescent="0.25">
      <c r="B568" s="166" t="s">
        <v>1665</v>
      </c>
      <c r="C568" s="167" t="s">
        <v>1656</v>
      </c>
      <c r="D568" s="168">
        <v>1</v>
      </c>
      <c r="E568" s="169">
        <v>710.13379041844917</v>
      </c>
      <c r="F568" s="170">
        <v>710.13379041844917</v>
      </c>
      <c r="G568" s="171" t="s">
        <v>1659</v>
      </c>
      <c r="H568" s="168">
        <v>7839</v>
      </c>
    </row>
    <row r="569" spans="2:8" x14ac:dyDescent="0.25">
      <c r="B569" s="160" t="s">
        <v>1670</v>
      </c>
      <c r="C569" s="161" t="s">
        <v>356</v>
      </c>
      <c r="D569" s="162">
        <v>12</v>
      </c>
      <c r="E569" s="163">
        <v>508.42909319374786</v>
      </c>
      <c r="F569" s="164">
        <v>6101.1491183249746</v>
      </c>
      <c r="G569" s="165" t="s">
        <v>1661</v>
      </c>
      <c r="H569" s="162">
        <v>7840</v>
      </c>
    </row>
    <row r="570" spans="2:8" x14ac:dyDescent="0.25">
      <c r="B570" s="166" t="s">
        <v>1668</v>
      </c>
      <c r="C570" s="167" t="s">
        <v>355</v>
      </c>
      <c r="D570" s="168">
        <v>12</v>
      </c>
      <c r="E570" s="169">
        <v>901.83735540549128</v>
      </c>
      <c r="F570" s="170">
        <v>10822.048264865894</v>
      </c>
      <c r="G570" s="171" t="s">
        <v>1667</v>
      </c>
      <c r="H570" s="168">
        <v>7930</v>
      </c>
    </row>
    <row r="571" spans="2:8" x14ac:dyDescent="0.25">
      <c r="B571" s="160" t="s">
        <v>1657</v>
      </c>
      <c r="C571" s="161" t="s">
        <v>355</v>
      </c>
      <c r="D571" s="162">
        <v>2</v>
      </c>
      <c r="E571" s="163">
        <v>40.333238638787542</v>
      </c>
      <c r="F571" s="164">
        <v>80.666477277575083</v>
      </c>
      <c r="G571" s="165" t="s">
        <v>1654</v>
      </c>
      <c r="H571" s="162">
        <v>7975</v>
      </c>
    </row>
    <row r="572" spans="2:8" x14ac:dyDescent="0.25">
      <c r="B572" s="166" t="s">
        <v>1668</v>
      </c>
      <c r="C572" s="167" t="s">
        <v>355</v>
      </c>
      <c r="D572" s="168">
        <v>20</v>
      </c>
      <c r="E572" s="169">
        <v>901.83735540549128</v>
      </c>
      <c r="F572" s="170">
        <v>18036.747108109827</v>
      </c>
      <c r="G572" s="171" t="s">
        <v>1667</v>
      </c>
      <c r="H572" s="168">
        <v>8021</v>
      </c>
    </row>
    <row r="573" spans="2:8" x14ac:dyDescent="0.25">
      <c r="B573" s="160" t="s">
        <v>1662</v>
      </c>
      <c r="C573" s="161" t="s">
        <v>1656</v>
      </c>
      <c r="D573" s="162">
        <v>73</v>
      </c>
      <c r="E573" s="163">
        <v>918.94676988651963</v>
      </c>
      <c r="F573" s="164">
        <v>67083.114201715929</v>
      </c>
      <c r="G573" s="165" t="s">
        <v>1661</v>
      </c>
      <c r="H573" s="162">
        <v>8034</v>
      </c>
    </row>
    <row r="574" spans="2:8" x14ac:dyDescent="0.25">
      <c r="B574" s="166" t="s">
        <v>1664</v>
      </c>
      <c r="C574" s="167" t="s">
        <v>355</v>
      </c>
      <c r="D574" s="168">
        <v>20</v>
      </c>
      <c r="E574" s="169">
        <v>246.5</v>
      </c>
      <c r="F574" s="170">
        <v>4930</v>
      </c>
      <c r="G574" s="171" t="s">
        <v>1651</v>
      </c>
      <c r="H574" s="168">
        <v>8040</v>
      </c>
    </row>
    <row r="575" spans="2:8" x14ac:dyDescent="0.25">
      <c r="B575" s="160" t="s">
        <v>1663</v>
      </c>
      <c r="C575" s="161" t="s">
        <v>1653</v>
      </c>
      <c r="D575" s="162">
        <v>28</v>
      </c>
      <c r="E575" s="163">
        <v>858.91696029735044</v>
      </c>
      <c r="F575" s="164">
        <v>24049.674888325811</v>
      </c>
      <c r="G575" s="165" t="s">
        <v>1654</v>
      </c>
      <c r="H575" s="162">
        <v>8080</v>
      </c>
    </row>
    <row r="576" spans="2:8" x14ac:dyDescent="0.25">
      <c r="B576" s="166" t="s">
        <v>1672</v>
      </c>
      <c r="C576" s="167" t="s">
        <v>1653</v>
      </c>
      <c r="D576" s="168">
        <v>5</v>
      </c>
      <c r="E576" s="169">
        <v>75.832140006051006</v>
      </c>
      <c r="F576" s="170">
        <v>379.16070003025504</v>
      </c>
      <c r="G576" s="171" t="s">
        <v>1661</v>
      </c>
      <c r="H576" s="168">
        <v>8085</v>
      </c>
    </row>
    <row r="577" spans="2:8" x14ac:dyDescent="0.25">
      <c r="B577" s="160" t="s">
        <v>1660</v>
      </c>
      <c r="C577" s="161" t="s">
        <v>355</v>
      </c>
      <c r="D577" s="162">
        <v>2</v>
      </c>
      <c r="E577" s="163">
        <v>19.147665484160999</v>
      </c>
      <c r="F577" s="164">
        <v>38.295330968321998</v>
      </c>
      <c r="G577" s="165" t="s">
        <v>1661</v>
      </c>
      <c r="H577" s="162">
        <v>8100</v>
      </c>
    </row>
    <row r="578" spans="2:8" x14ac:dyDescent="0.25">
      <c r="B578" s="166" t="s">
        <v>1670</v>
      </c>
      <c r="C578" s="167" t="s">
        <v>356</v>
      </c>
      <c r="D578" s="168">
        <v>12</v>
      </c>
      <c r="E578" s="169">
        <v>508.42909319374786</v>
      </c>
      <c r="F578" s="170">
        <v>6101.1491183249746</v>
      </c>
      <c r="G578" s="171" t="s">
        <v>1661</v>
      </c>
      <c r="H578" s="168">
        <v>8160</v>
      </c>
    </row>
    <row r="579" spans="2:8" x14ac:dyDescent="0.25">
      <c r="B579" s="160" t="s">
        <v>1658</v>
      </c>
      <c r="C579" s="161" t="s">
        <v>1653</v>
      </c>
      <c r="D579" s="162">
        <v>174</v>
      </c>
      <c r="E579" s="163">
        <v>412.65956623293988</v>
      </c>
      <c r="F579" s="164">
        <v>71802.764524531536</v>
      </c>
      <c r="G579" s="165" t="s">
        <v>1659</v>
      </c>
      <c r="H579" s="162">
        <v>8208</v>
      </c>
    </row>
    <row r="580" spans="2:8" x14ac:dyDescent="0.25">
      <c r="B580" s="166" t="s">
        <v>1671</v>
      </c>
      <c r="C580" s="167" t="s">
        <v>356</v>
      </c>
      <c r="D580" s="168">
        <v>1</v>
      </c>
      <c r="E580" s="169">
        <v>444.53228917292074</v>
      </c>
      <c r="F580" s="170">
        <v>444.53228917292074</v>
      </c>
      <c r="G580" s="171" t="s">
        <v>1651</v>
      </c>
      <c r="H580" s="168">
        <v>8242</v>
      </c>
    </row>
    <row r="581" spans="2:8" x14ac:dyDescent="0.25">
      <c r="B581" s="160" t="s">
        <v>1652</v>
      </c>
      <c r="C581" s="161" t="s">
        <v>1653</v>
      </c>
      <c r="D581" s="162">
        <v>7</v>
      </c>
      <c r="E581" s="163">
        <v>95.535014098134994</v>
      </c>
      <c r="F581" s="164">
        <v>668.74509868694497</v>
      </c>
      <c r="G581" s="165" t="s">
        <v>1654</v>
      </c>
      <c r="H581" s="162">
        <v>8316</v>
      </c>
    </row>
    <row r="582" spans="2:8" x14ac:dyDescent="0.25">
      <c r="B582" s="166" t="s">
        <v>1658</v>
      </c>
      <c r="C582" s="167" t="s">
        <v>1653</v>
      </c>
      <c r="D582" s="168">
        <v>174</v>
      </c>
      <c r="E582" s="169">
        <v>412.65956623293988</v>
      </c>
      <c r="F582" s="170">
        <v>71802.764524531536</v>
      </c>
      <c r="G582" s="171" t="s">
        <v>1659</v>
      </c>
      <c r="H582" s="168">
        <v>8338</v>
      </c>
    </row>
    <row r="583" spans="2:8" x14ac:dyDescent="0.25">
      <c r="B583" s="160" t="s">
        <v>1668</v>
      </c>
      <c r="C583" s="161" t="s">
        <v>355</v>
      </c>
      <c r="D583" s="162">
        <v>12</v>
      </c>
      <c r="E583" s="163">
        <v>901.83735540549128</v>
      </c>
      <c r="F583" s="164">
        <v>10822.048264865894</v>
      </c>
      <c r="G583" s="165" t="s">
        <v>1667</v>
      </c>
      <c r="H583" s="162">
        <v>8430</v>
      </c>
    </row>
    <row r="584" spans="2:8" x14ac:dyDescent="0.25">
      <c r="B584" s="166" t="s">
        <v>1668</v>
      </c>
      <c r="C584" s="167" t="s">
        <v>355</v>
      </c>
      <c r="D584" s="168">
        <v>20</v>
      </c>
      <c r="E584" s="169">
        <v>901.83735540549128</v>
      </c>
      <c r="F584" s="170">
        <v>18036.747108109827</v>
      </c>
      <c r="G584" s="171" t="s">
        <v>1667</v>
      </c>
      <c r="H584" s="168">
        <v>8437</v>
      </c>
    </row>
    <row r="585" spans="2:8" x14ac:dyDescent="0.25">
      <c r="B585" s="160" t="s">
        <v>1650</v>
      </c>
      <c r="C585" s="161" t="s">
        <v>356</v>
      </c>
      <c r="D585" s="162">
        <v>46</v>
      </c>
      <c r="E585" s="163">
        <v>685.08452972448958</v>
      </c>
      <c r="F585" s="164">
        <v>31513.888367326523</v>
      </c>
      <c r="G585" s="165" t="s">
        <v>1651</v>
      </c>
      <c r="H585" s="162">
        <v>8449</v>
      </c>
    </row>
    <row r="586" spans="2:8" x14ac:dyDescent="0.25">
      <c r="B586" s="166" t="s">
        <v>1650</v>
      </c>
      <c r="C586" s="167" t="s">
        <v>356</v>
      </c>
      <c r="D586" s="168">
        <v>101</v>
      </c>
      <c r="E586" s="169">
        <v>685.08452972448958</v>
      </c>
      <c r="F586" s="170">
        <v>69193.537502173451</v>
      </c>
      <c r="G586" s="171" t="s">
        <v>1651</v>
      </c>
      <c r="H586" s="168">
        <v>8459</v>
      </c>
    </row>
    <row r="587" spans="2:8" x14ac:dyDescent="0.25">
      <c r="B587" s="160" t="s">
        <v>1657</v>
      </c>
      <c r="C587" s="161" t="s">
        <v>355</v>
      </c>
      <c r="D587" s="162">
        <v>2</v>
      </c>
      <c r="E587" s="163">
        <v>40.333238638787542</v>
      </c>
      <c r="F587" s="164">
        <v>80.666477277575083</v>
      </c>
      <c r="G587" s="165" t="s">
        <v>1654</v>
      </c>
      <c r="H587" s="162">
        <v>8496</v>
      </c>
    </row>
    <row r="588" spans="2:8" x14ac:dyDescent="0.25">
      <c r="B588" s="166" t="s">
        <v>1658</v>
      </c>
      <c r="C588" s="167" t="s">
        <v>1653</v>
      </c>
      <c r="D588" s="168">
        <v>200</v>
      </c>
      <c r="E588" s="169">
        <v>412.65956623293988</v>
      </c>
      <c r="F588" s="170">
        <v>82531.913246587981</v>
      </c>
      <c r="G588" s="171" t="s">
        <v>1659</v>
      </c>
      <c r="H588" s="168">
        <v>8526</v>
      </c>
    </row>
    <row r="589" spans="2:8" x14ac:dyDescent="0.25">
      <c r="B589" s="160" t="s">
        <v>1657</v>
      </c>
      <c r="C589" s="161" t="s">
        <v>355</v>
      </c>
      <c r="D589" s="162">
        <v>2</v>
      </c>
      <c r="E589" s="163">
        <v>40.333238638787542</v>
      </c>
      <c r="F589" s="164">
        <v>80.666477277575083</v>
      </c>
      <c r="G589" s="165" t="s">
        <v>1654</v>
      </c>
      <c r="H589" s="162">
        <v>8533</v>
      </c>
    </row>
    <row r="590" spans="2:8" x14ac:dyDescent="0.25">
      <c r="B590" s="166" t="s">
        <v>1657</v>
      </c>
      <c r="C590" s="167" t="s">
        <v>355</v>
      </c>
      <c r="D590" s="168">
        <v>31</v>
      </c>
      <c r="E590" s="169">
        <v>40.333238638787542</v>
      </c>
      <c r="F590" s="170">
        <v>1250.3303978024137</v>
      </c>
      <c r="G590" s="171" t="s">
        <v>1654</v>
      </c>
      <c r="H590" s="168">
        <v>8569</v>
      </c>
    </row>
    <row r="591" spans="2:8" x14ac:dyDescent="0.25">
      <c r="B591" s="160" t="s">
        <v>1662</v>
      </c>
      <c r="C591" s="161" t="s">
        <v>1656</v>
      </c>
      <c r="D591" s="162">
        <v>73</v>
      </c>
      <c r="E591" s="163">
        <v>918.94676988651963</v>
      </c>
      <c r="F591" s="164">
        <v>67083.114201715929</v>
      </c>
      <c r="G591" s="165" t="s">
        <v>1661</v>
      </c>
      <c r="H591" s="162">
        <v>8579</v>
      </c>
    </row>
    <row r="592" spans="2:8" x14ac:dyDescent="0.25">
      <c r="B592" s="166" t="s">
        <v>1669</v>
      </c>
      <c r="C592" s="167" t="s">
        <v>1656</v>
      </c>
      <c r="D592" s="168">
        <v>35</v>
      </c>
      <c r="E592" s="169">
        <v>58.506537185795999</v>
      </c>
      <c r="F592" s="170">
        <v>2047.7288015028601</v>
      </c>
      <c r="G592" s="171" t="s">
        <v>1659</v>
      </c>
      <c r="H592" s="168">
        <v>8580</v>
      </c>
    </row>
    <row r="593" spans="2:8" x14ac:dyDescent="0.25">
      <c r="B593" s="160" t="s">
        <v>1660</v>
      </c>
      <c r="C593" s="161" t="s">
        <v>355</v>
      </c>
      <c r="D593" s="162">
        <v>2</v>
      </c>
      <c r="E593" s="163">
        <v>19.147665484160999</v>
      </c>
      <c r="F593" s="164">
        <v>38.295330968321998</v>
      </c>
      <c r="G593" s="165" t="s">
        <v>1661</v>
      </c>
      <c r="H593" s="162">
        <v>8600</v>
      </c>
    </row>
    <row r="594" spans="2:8" x14ac:dyDescent="0.25">
      <c r="B594" s="166" t="s">
        <v>1666</v>
      </c>
      <c r="C594" s="167" t="s">
        <v>356</v>
      </c>
      <c r="D594" s="168">
        <v>9</v>
      </c>
      <c r="E594" s="169">
        <v>332.52460871838827</v>
      </c>
      <c r="F594" s="170">
        <v>2992.7214784654943</v>
      </c>
      <c r="G594" s="171" t="s">
        <v>1667</v>
      </c>
      <c r="H594" s="168">
        <v>8604</v>
      </c>
    </row>
    <row r="595" spans="2:8" x14ac:dyDescent="0.25">
      <c r="B595" s="160" t="s">
        <v>1672</v>
      </c>
      <c r="C595" s="161" t="s">
        <v>1653</v>
      </c>
      <c r="D595" s="162">
        <v>23</v>
      </c>
      <c r="E595" s="163">
        <v>75.832140006051006</v>
      </c>
      <c r="F595" s="164">
        <v>1744.1392201391732</v>
      </c>
      <c r="G595" s="165" t="s">
        <v>1661</v>
      </c>
      <c r="H595" s="162">
        <v>8628</v>
      </c>
    </row>
    <row r="596" spans="2:8" x14ac:dyDescent="0.25">
      <c r="B596" s="166" t="s">
        <v>1672</v>
      </c>
      <c r="C596" s="167" t="s">
        <v>1653</v>
      </c>
      <c r="D596" s="168">
        <v>5</v>
      </c>
      <c r="E596" s="169">
        <v>75.832140006051006</v>
      </c>
      <c r="F596" s="170">
        <v>379.16070003025504</v>
      </c>
      <c r="G596" s="171" t="s">
        <v>1661</v>
      </c>
      <c r="H596" s="168">
        <v>8630</v>
      </c>
    </row>
    <row r="597" spans="2:8" x14ac:dyDescent="0.25">
      <c r="B597" s="160" t="s">
        <v>1671</v>
      </c>
      <c r="C597" s="161" t="s">
        <v>356</v>
      </c>
      <c r="D597" s="162">
        <v>1</v>
      </c>
      <c r="E597" s="163">
        <v>444.53228917292074</v>
      </c>
      <c r="F597" s="164">
        <v>444.53228917292074</v>
      </c>
      <c r="G597" s="165" t="s">
        <v>1651</v>
      </c>
      <c r="H597" s="162">
        <v>8658</v>
      </c>
    </row>
    <row r="598" spans="2:8" x14ac:dyDescent="0.25">
      <c r="B598" s="166" t="s">
        <v>1665</v>
      </c>
      <c r="C598" s="167" t="s">
        <v>1656</v>
      </c>
      <c r="D598" s="168">
        <v>1</v>
      </c>
      <c r="E598" s="169">
        <v>710.13379041844917</v>
      </c>
      <c r="F598" s="170">
        <v>710.13379041844917</v>
      </c>
      <c r="G598" s="171" t="s">
        <v>1659</v>
      </c>
      <c r="H598" s="168">
        <v>8675</v>
      </c>
    </row>
    <row r="599" spans="2:8" x14ac:dyDescent="0.25">
      <c r="B599" s="160" t="s">
        <v>1669</v>
      </c>
      <c r="C599" s="161" t="s">
        <v>1656</v>
      </c>
      <c r="D599" s="162">
        <v>64</v>
      </c>
      <c r="E599" s="163">
        <v>58.506537185795999</v>
      </c>
      <c r="F599" s="164">
        <v>3744.4183798909439</v>
      </c>
      <c r="G599" s="165" t="s">
        <v>1659</v>
      </c>
      <c r="H599" s="162">
        <v>8708</v>
      </c>
    </row>
    <row r="600" spans="2:8" x14ac:dyDescent="0.25">
      <c r="B600" s="166" t="s">
        <v>1672</v>
      </c>
      <c r="C600" s="167" t="s">
        <v>1653</v>
      </c>
      <c r="D600" s="168">
        <v>23</v>
      </c>
      <c r="E600" s="169">
        <v>75.832140006051006</v>
      </c>
      <c r="F600" s="170">
        <v>1744.1392201391732</v>
      </c>
      <c r="G600" s="171" t="s">
        <v>1661</v>
      </c>
      <c r="H600" s="168">
        <v>8710</v>
      </c>
    </row>
    <row r="601" spans="2:8" x14ac:dyDescent="0.25">
      <c r="B601" s="160" t="s">
        <v>1650</v>
      </c>
      <c r="C601" s="161" t="s">
        <v>356</v>
      </c>
      <c r="D601" s="162">
        <v>101</v>
      </c>
      <c r="E601" s="163">
        <v>685.08452972448958</v>
      </c>
      <c r="F601" s="164">
        <v>69193.537502173451</v>
      </c>
      <c r="G601" s="165" t="s">
        <v>1651</v>
      </c>
      <c r="H601" s="162">
        <v>8720</v>
      </c>
    </row>
    <row r="602" spans="2:8" x14ac:dyDescent="0.25">
      <c r="B602" s="166" t="s">
        <v>1666</v>
      </c>
      <c r="C602" s="167" t="s">
        <v>356</v>
      </c>
      <c r="D602" s="168">
        <v>9</v>
      </c>
      <c r="E602" s="169">
        <v>332.52460871838827</v>
      </c>
      <c r="F602" s="170">
        <v>2992.7214784654943</v>
      </c>
      <c r="G602" s="171" t="s">
        <v>1667</v>
      </c>
      <c r="H602" s="168">
        <v>8729</v>
      </c>
    </row>
    <row r="603" spans="2:8" x14ac:dyDescent="0.25">
      <c r="B603" s="160" t="s">
        <v>1660</v>
      </c>
      <c r="C603" s="161" t="s">
        <v>355</v>
      </c>
      <c r="D603" s="162">
        <v>2</v>
      </c>
      <c r="E603" s="163">
        <v>19.147665484160999</v>
      </c>
      <c r="F603" s="164">
        <v>38.295330968321998</v>
      </c>
      <c r="G603" s="165" t="s">
        <v>1661</v>
      </c>
      <c r="H603" s="162">
        <v>8740</v>
      </c>
    </row>
    <row r="604" spans="2:8" x14ac:dyDescent="0.25">
      <c r="B604" s="166" t="s">
        <v>1666</v>
      </c>
      <c r="C604" s="167" t="s">
        <v>356</v>
      </c>
      <c r="D604" s="168">
        <v>9</v>
      </c>
      <c r="E604" s="169">
        <v>332.52460871838827</v>
      </c>
      <c r="F604" s="170">
        <v>2992.7214784654943</v>
      </c>
      <c r="G604" s="171" t="s">
        <v>1667</v>
      </c>
      <c r="H604" s="168">
        <v>8770</v>
      </c>
    </row>
    <row r="605" spans="2:8" x14ac:dyDescent="0.25">
      <c r="B605" s="160" t="s">
        <v>1671</v>
      </c>
      <c r="C605" s="161" t="s">
        <v>356</v>
      </c>
      <c r="D605" s="162">
        <v>1</v>
      </c>
      <c r="E605" s="163">
        <v>444.53228917292074</v>
      </c>
      <c r="F605" s="164">
        <v>444.53228917292074</v>
      </c>
      <c r="G605" s="165" t="s">
        <v>1651</v>
      </c>
      <c r="H605" s="162">
        <v>8792</v>
      </c>
    </row>
    <row r="606" spans="2:8" x14ac:dyDescent="0.25">
      <c r="B606" s="166" t="s">
        <v>1650</v>
      </c>
      <c r="C606" s="167" t="s">
        <v>356</v>
      </c>
      <c r="D606" s="168">
        <v>46</v>
      </c>
      <c r="E606" s="169">
        <v>685.08452972448958</v>
      </c>
      <c r="F606" s="170">
        <v>31513.888367326523</v>
      </c>
      <c r="G606" s="171" t="s">
        <v>1651</v>
      </c>
      <c r="H606" s="168">
        <v>8810</v>
      </c>
    </row>
    <row r="607" spans="2:8" x14ac:dyDescent="0.25">
      <c r="B607" s="160" t="s">
        <v>1660</v>
      </c>
      <c r="C607" s="161" t="s">
        <v>355</v>
      </c>
      <c r="D607" s="162">
        <v>2</v>
      </c>
      <c r="E607" s="163">
        <v>19.147665484160999</v>
      </c>
      <c r="F607" s="164">
        <v>38.295330968321998</v>
      </c>
      <c r="G607" s="165" t="s">
        <v>1661</v>
      </c>
      <c r="H607" s="162">
        <v>8820</v>
      </c>
    </row>
    <row r="608" spans="2:8" x14ac:dyDescent="0.25">
      <c r="B608" s="166" t="s">
        <v>1663</v>
      </c>
      <c r="C608" s="167" t="s">
        <v>1653</v>
      </c>
      <c r="D608" s="168">
        <v>28</v>
      </c>
      <c r="E608" s="169">
        <v>858.91696029735044</v>
      </c>
      <c r="F608" s="170">
        <v>24049.674888325811</v>
      </c>
      <c r="G608" s="171" t="s">
        <v>1654</v>
      </c>
      <c r="H608" s="168">
        <v>8840</v>
      </c>
    </row>
    <row r="609" spans="2:8" x14ac:dyDescent="0.25">
      <c r="B609" s="160" t="s">
        <v>1658</v>
      </c>
      <c r="C609" s="161" t="s">
        <v>1653</v>
      </c>
      <c r="D609" s="162">
        <v>200</v>
      </c>
      <c r="E609" s="163">
        <v>412.65956623293988</v>
      </c>
      <c r="F609" s="164">
        <v>82531.913246587981</v>
      </c>
      <c r="G609" s="165" t="s">
        <v>1659</v>
      </c>
      <c r="H609" s="162">
        <v>8866</v>
      </c>
    </row>
    <row r="610" spans="2:8" x14ac:dyDescent="0.25">
      <c r="B610" s="166" t="s">
        <v>1655</v>
      </c>
      <c r="C610" s="167" t="s">
        <v>1656</v>
      </c>
      <c r="D610" s="168">
        <v>3</v>
      </c>
      <c r="E610" s="169">
        <v>722.60968396089356</v>
      </c>
      <c r="F610" s="170">
        <v>2167.8290518826807</v>
      </c>
      <c r="G610" s="171" t="s">
        <v>1654</v>
      </c>
      <c r="H610" s="168">
        <v>8877</v>
      </c>
    </row>
    <row r="611" spans="2:8" x14ac:dyDescent="0.25">
      <c r="B611" s="160" t="s">
        <v>1660</v>
      </c>
      <c r="C611" s="161" t="s">
        <v>355</v>
      </c>
      <c r="D611" s="162">
        <v>2</v>
      </c>
      <c r="E611" s="163">
        <v>19.147665484160999</v>
      </c>
      <c r="F611" s="164">
        <v>38.295330968321998</v>
      </c>
      <c r="G611" s="165" t="s">
        <v>1661</v>
      </c>
      <c r="H611" s="162">
        <v>8908</v>
      </c>
    </row>
    <row r="612" spans="2:8" x14ac:dyDescent="0.25">
      <c r="B612" s="166" t="s">
        <v>1658</v>
      </c>
      <c r="C612" s="167" t="s">
        <v>1653</v>
      </c>
      <c r="D612" s="168">
        <v>174</v>
      </c>
      <c r="E612" s="169">
        <v>412.65956623293988</v>
      </c>
      <c r="F612" s="170">
        <v>71802.764524531536</v>
      </c>
      <c r="G612" s="171" t="s">
        <v>1659</v>
      </c>
      <c r="H612" s="168">
        <v>8932</v>
      </c>
    </row>
    <row r="613" spans="2:8" x14ac:dyDescent="0.25">
      <c r="B613" s="160" t="s">
        <v>1670</v>
      </c>
      <c r="C613" s="161" t="s">
        <v>356</v>
      </c>
      <c r="D613" s="162">
        <v>2</v>
      </c>
      <c r="E613" s="163">
        <v>508.42909319374786</v>
      </c>
      <c r="F613" s="164">
        <v>1016.8581863874957</v>
      </c>
      <c r="G613" s="165" t="s">
        <v>1661</v>
      </c>
      <c r="H613" s="162">
        <v>8960</v>
      </c>
    </row>
    <row r="614" spans="2:8" x14ac:dyDescent="0.25">
      <c r="B614" s="166" t="s">
        <v>1658</v>
      </c>
      <c r="C614" s="167" t="s">
        <v>1653</v>
      </c>
      <c r="D614" s="168">
        <v>200</v>
      </c>
      <c r="E614" s="169">
        <v>412.65956623293988</v>
      </c>
      <c r="F614" s="170">
        <v>82531.913246587981</v>
      </c>
      <c r="G614" s="171" t="s">
        <v>1659</v>
      </c>
      <c r="H614" s="168">
        <v>8970</v>
      </c>
    </row>
    <row r="615" spans="2:8" x14ac:dyDescent="0.25">
      <c r="B615" s="160" t="s">
        <v>1668</v>
      </c>
      <c r="C615" s="161" t="s">
        <v>355</v>
      </c>
      <c r="D615" s="162">
        <v>12</v>
      </c>
      <c r="E615" s="163">
        <v>901.83735540549128</v>
      </c>
      <c r="F615" s="164">
        <v>10822.048264865894</v>
      </c>
      <c r="G615" s="165" t="s">
        <v>1667</v>
      </c>
      <c r="H615" s="162">
        <v>8987</v>
      </c>
    </row>
    <row r="616" spans="2:8" x14ac:dyDescent="0.25">
      <c r="B616" s="166" t="s">
        <v>1650</v>
      </c>
      <c r="C616" s="167" t="s">
        <v>356</v>
      </c>
      <c r="D616" s="168">
        <v>101</v>
      </c>
      <c r="E616" s="169">
        <v>685.08452972448958</v>
      </c>
      <c r="F616" s="170">
        <v>69193.537502173451</v>
      </c>
      <c r="G616" s="171" t="s">
        <v>1651</v>
      </c>
      <c r="H616" s="168">
        <v>8988</v>
      </c>
    </row>
    <row r="617" spans="2:8" x14ac:dyDescent="0.25">
      <c r="B617" s="160" t="s">
        <v>1657</v>
      </c>
      <c r="C617" s="161" t="s">
        <v>355</v>
      </c>
      <c r="D617" s="162">
        <v>2</v>
      </c>
      <c r="E617" s="163">
        <v>40.333238638787542</v>
      </c>
      <c r="F617" s="164">
        <v>80.666477277575083</v>
      </c>
      <c r="G617" s="165" t="s">
        <v>1654</v>
      </c>
      <c r="H617" s="162">
        <v>9009</v>
      </c>
    </row>
    <row r="618" spans="2:8" x14ac:dyDescent="0.25">
      <c r="B618" s="166" t="s">
        <v>1662</v>
      </c>
      <c r="C618" s="167" t="s">
        <v>1656</v>
      </c>
      <c r="D618" s="168">
        <v>90</v>
      </c>
      <c r="E618" s="169">
        <v>918.94676988651963</v>
      </c>
      <c r="F618" s="170">
        <v>82705.20928978677</v>
      </c>
      <c r="G618" s="171" t="s">
        <v>1661</v>
      </c>
      <c r="H618" s="168">
        <v>9030</v>
      </c>
    </row>
    <row r="619" spans="2:8" x14ac:dyDescent="0.25">
      <c r="B619" s="160" t="s">
        <v>1660</v>
      </c>
      <c r="C619" s="161" t="s">
        <v>355</v>
      </c>
      <c r="D619" s="162">
        <v>2</v>
      </c>
      <c r="E619" s="163">
        <v>19.147665484160999</v>
      </c>
      <c r="F619" s="164">
        <v>38.295330968321998</v>
      </c>
      <c r="G619" s="165" t="s">
        <v>1661</v>
      </c>
      <c r="H619" s="162">
        <v>9048</v>
      </c>
    </row>
    <row r="620" spans="2:8" x14ac:dyDescent="0.25">
      <c r="B620" s="166" t="s">
        <v>1669</v>
      </c>
      <c r="C620" s="167" t="s">
        <v>1656</v>
      </c>
      <c r="D620" s="168">
        <v>35</v>
      </c>
      <c r="E620" s="169">
        <v>58.506537185795999</v>
      </c>
      <c r="F620" s="170">
        <v>2047.7288015028601</v>
      </c>
      <c r="G620" s="171" t="s">
        <v>1659</v>
      </c>
      <c r="H620" s="168">
        <v>9082</v>
      </c>
    </row>
    <row r="621" spans="2:8" x14ac:dyDescent="0.25">
      <c r="B621" s="160" t="s">
        <v>1668</v>
      </c>
      <c r="C621" s="161" t="s">
        <v>355</v>
      </c>
      <c r="D621" s="162">
        <v>12</v>
      </c>
      <c r="E621" s="163">
        <v>901.83735540549128</v>
      </c>
      <c r="F621" s="164">
        <v>10822.048264865894</v>
      </c>
      <c r="G621" s="165" t="s">
        <v>1667</v>
      </c>
      <c r="H621" s="162">
        <v>9090</v>
      </c>
    </row>
    <row r="622" spans="2:8" x14ac:dyDescent="0.25">
      <c r="B622" s="166" t="s">
        <v>1669</v>
      </c>
      <c r="C622" s="167" t="s">
        <v>1656</v>
      </c>
      <c r="D622" s="168">
        <v>35</v>
      </c>
      <c r="E622" s="169">
        <v>58.506537185795999</v>
      </c>
      <c r="F622" s="170">
        <v>2047.7288015028601</v>
      </c>
      <c r="G622" s="171" t="s">
        <v>1659</v>
      </c>
      <c r="H622" s="168">
        <v>9090</v>
      </c>
    </row>
    <row r="623" spans="2:8" x14ac:dyDescent="0.25">
      <c r="B623" s="160" t="s">
        <v>1650</v>
      </c>
      <c r="C623" s="161" t="s">
        <v>356</v>
      </c>
      <c r="D623" s="162">
        <v>46</v>
      </c>
      <c r="E623" s="163">
        <v>685.08452972448958</v>
      </c>
      <c r="F623" s="164">
        <v>31513.888367326523</v>
      </c>
      <c r="G623" s="165" t="s">
        <v>1651</v>
      </c>
      <c r="H623" s="162">
        <v>9150</v>
      </c>
    </row>
    <row r="624" spans="2:8" x14ac:dyDescent="0.25">
      <c r="B624" s="166" t="s">
        <v>1669</v>
      </c>
      <c r="C624" s="167" t="s">
        <v>1656</v>
      </c>
      <c r="D624" s="168">
        <v>35</v>
      </c>
      <c r="E624" s="169">
        <v>58.506537185795999</v>
      </c>
      <c r="F624" s="170">
        <v>2047.7288015028601</v>
      </c>
      <c r="G624" s="171" t="s">
        <v>1659</v>
      </c>
      <c r="H624" s="168">
        <v>9184</v>
      </c>
    </row>
    <row r="625" spans="2:8" x14ac:dyDescent="0.25">
      <c r="B625" s="160" t="s">
        <v>1669</v>
      </c>
      <c r="C625" s="161" t="s">
        <v>1656</v>
      </c>
      <c r="D625" s="162">
        <v>35</v>
      </c>
      <c r="E625" s="163">
        <v>58.506537185795999</v>
      </c>
      <c r="F625" s="164">
        <v>2047.7288015028601</v>
      </c>
      <c r="G625" s="165" t="s">
        <v>1659</v>
      </c>
      <c r="H625" s="162">
        <v>9214</v>
      </c>
    </row>
    <row r="626" spans="2:8" x14ac:dyDescent="0.25">
      <c r="B626" s="166" t="s">
        <v>1669</v>
      </c>
      <c r="C626" s="167" t="s">
        <v>1656</v>
      </c>
      <c r="D626" s="168">
        <v>35</v>
      </c>
      <c r="E626" s="169">
        <v>58.506537185795999</v>
      </c>
      <c r="F626" s="170">
        <v>2047.7288015028601</v>
      </c>
      <c r="G626" s="171" t="s">
        <v>1659</v>
      </c>
      <c r="H626" s="168">
        <v>9222</v>
      </c>
    </row>
    <row r="627" spans="2:8" x14ac:dyDescent="0.25">
      <c r="B627" s="160" t="s">
        <v>1652</v>
      </c>
      <c r="C627" s="161" t="s">
        <v>1653</v>
      </c>
      <c r="D627" s="162">
        <v>7</v>
      </c>
      <c r="E627" s="163">
        <v>95.535014098134994</v>
      </c>
      <c r="F627" s="164">
        <v>668.74509868694497</v>
      </c>
      <c r="G627" s="165" t="s">
        <v>1654</v>
      </c>
      <c r="H627" s="162">
        <v>9246</v>
      </c>
    </row>
    <row r="628" spans="2:8" x14ac:dyDescent="0.25">
      <c r="B628" s="166" t="s">
        <v>1652</v>
      </c>
      <c r="C628" s="167" t="s">
        <v>1653</v>
      </c>
      <c r="D628" s="168">
        <v>7</v>
      </c>
      <c r="E628" s="169">
        <v>95.535014098134994</v>
      </c>
      <c r="F628" s="170">
        <v>668.74509868694497</v>
      </c>
      <c r="G628" s="171" t="s">
        <v>1654</v>
      </c>
      <c r="H628" s="168">
        <v>9250</v>
      </c>
    </row>
    <row r="629" spans="2:8" x14ac:dyDescent="0.25">
      <c r="B629" s="160" t="s">
        <v>1657</v>
      </c>
      <c r="C629" s="161" t="s">
        <v>355</v>
      </c>
      <c r="D629" s="162">
        <v>31</v>
      </c>
      <c r="E629" s="163">
        <v>40.333238638787542</v>
      </c>
      <c r="F629" s="164">
        <v>1250.3303978024137</v>
      </c>
      <c r="G629" s="165" t="s">
        <v>1654</v>
      </c>
      <c r="H629" s="162">
        <v>9264</v>
      </c>
    </row>
    <row r="630" spans="2:8" x14ac:dyDescent="0.25">
      <c r="B630" s="166" t="s">
        <v>1668</v>
      </c>
      <c r="C630" s="167" t="s">
        <v>355</v>
      </c>
      <c r="D630" s="168">
        <v>20</v>
      </c>
      <c r="E630" s="169">
        <v>901.83735540549128</v>
      </c>
      <c r="F630" s="170">
        <v>18036.747108109827</v>
      </c>
      <c r="G630" s="171" t="s">
        <v>1667</v>
      </c>
      <c r="H630" s="168">
        <v>9269</v>
      </c>
    </row>
    <row r="631" spans="2:8" x14ac:dyDescent="0.25">
      <c r="B631" s="160" t="s">
        <v>1665</v>
      </c>
      <c r="C631" s="161" t="s">
        <v>1656</v>
      </c>
      <c r="D631" s="162">
        <v>14</v>
      </c>
      <c r="E631" s="163">
        <v>710.13379041844917</v>
      </c>
      <c r="F631" s="164">
        <v>9941.8730658582881</v>
      </c>
      <c r="G631" s="165" t="s">
        <v>1659</v>
      </c>
      <c r="H631" s="162">
        <v>9295</v>
      </c>
    </row>
    <row r="632" spans="2:8" x14ac:dyDescent="0.25">
      <c r="B632" s="166" t="s">
        <v>1662</v>
      </c>
      <c r="C632" s="167" t="s">
        <v>1656</v>
      </c>
      <c r="D632" s="168">
        <v>90</v>
      </c>
      <c r="E632" s="169">
        <v>918.94676988651963</v>
      </c>
      <c r="F632" s="170">
        <v>82705.20928978677</v>
      </c>
      <c r="G632" s="171" t="s">
        <v>1661</v>
      </c>
      <c r="H632" s="168">
        <v>9306</v>
      </c>
    </row>
    <row r="633" spans="2:8" x14ac:dyDescent="0.25">
      <c r="B633" s="160" t="s">
        <v>1663</v>
      </c>
      <c r="C633" s="161" t="s">
        <v>1653</v>
      </c>
      <c r="D633" s="162">
        <v>28</v>
      </c>
      <c r="E633" s="163">
        <v>858.91696029735044</v>
      </c>
      <c r="F633" s="164">
        <v>24049.674888325811</v>
      </c>
      <c r="G633" s="165" t="s">
        <v>1654</v>
      </c>
      <c r="H633" s="162">
        <v>9344</v>
      </c>
    </row>
    <row r="634" spans="2:8" x14ac:dyDescent="0.25">
      <c r="B634" s="166" t="s">
        <v>1669</v>
      </c>
      <c r="C634" s="167" t="s">
        <v>1656</v>
      </c>
      <c r="D634" s="168">
        <v>64</v>
      </c>
      <c r="E634" s="169">
        <v>58.506537185795999</v>
      </c>
      <c r="F634" s="170">
        <v>3744.4183798909439</v>
      </c>
      <c r="G634" s="171" t="s">
        <v>1659</v>
      </c>
      <c r="H634" s="168">
        <v>9352</v>
      </c>
    </row>
    <row r="635" spans="2:8" x14ac:dyDescent="0.25">
      <c r="B635" s="160" t="s">
        <v>1663</v>
      </c>
      <c r="C635" s="161" t="s">
        <v>1653</v>
      </c>
      <c r="D635" s="162">
        <v>28</v>
      </c>
      <c r="E635" s="163">
        <v>858.91696029735044</v>
      </c>
      <c r="F635" s="164">
        <v>24049.674888325811</v>
      </c>
      <c r="G635" s="165" t="s">
        <v>1654</v>
      </c>
      <c r="H635" s="162">
        <v>9360</v>
      </c>
    </row>
    <row r="636" spans="2:8" x14ac:dyDescent="0.25">
      <c r="B636" s="166" t="s">
        <v>1664</v>
      </c>
      <c r="C636" s="167" t="s">
        <v>355</v>
      </c>
      <c r="D636" s="168">
        <v>9</v>
      </c>
      <c r="E636" s="169">
        <v>246.5</v>
      </c>
      <c r="F636" s="170">
        <v>2218.5</v>
      </c>
      <c r="G636" s="171" t="s">
        <v>1651</v>
      </c>
      <c r="H636" s="168">
        <v>9360</v>
      </c>
    </row>
    <row r="637" spans="2:8" x14ac:dyDescent="0.25">
      <c r="B637" s="160" t="s">
        <v>1670</v>
      </c>
      <c r="C637" s="161" t="s">
        <v>356</v>
      </c>
      <c r="D637" s="162">
        <v>12</v>
      </c>
      <c r="E637" s="163">
        <v>508.42909319374786</v>
      </c>
      <c r="F637" s="164">
        <v>6101.1491183249746</v>
      </c>
      <c r="G637" s="165" t="s">
        <v>1661</v>
      </c>
      <c r="H637" s="162">
        <v>9360</v>
      </c>
    </row>
    <row r="638" spans="2:8" x14ac:dyDescent="0.25">
      <c r="B638" s="166" t="s">
        <v>1663</v>
      </c>
      <c r="C638" s="167" t="s">
        <v>1653</v>
      </c>
      <c r="D638" s="168">
        <v>28</v>
      </c>
      <c r="E638" s="169">
        <v>858.91696029735044</v>
      </c>
      <c r="F638" s="170">
        <v>24049.674888325811</v>
      </c>
      <c r="G638" s="171" t="s">
        <v>1654</v>
      </c>
      <c r="H638" s="168">
        <v>9408</v>
      </c>
    </row>
    <row r="639" spans="2:8" x14ac:dyDescent="0.25">
      <c r="B639" s="160" t="s">
        <v>1660</v>
      </c>
      <c r="C639" s="161" t="s">
        <v>355</v>
      </c>
      <c r="D639" s="162">
        <v>2</v>
      </c>
      <c r="E639" s="163">
        <v>19.147665484160999</v>
      </c>
      <c r="F639" s="164">
        <v>38.295330968321998</v>
      </c>
      <c r="G639" s="165" t="s">
        <v>1661</v>
      </c>
      <c r="H639" s="162">
        <v>9416</v>
      </c>
    </row>
    <row r="640" spans="2:8" x14ac:dyDescent="0.25">
      <c r="B640" s="166" t="s">
        <v>1671</v>
      </c>
      <c r="C640" s="167" t="s">
        <v>356</v>
      </c>
      <c r="D640" s="168">
        <v>1</v>
      </c>
      <c r="E640" s="169">
        <v>444.53228917292074</v>
      </c>
      <c r="F640" s="170">
        <v>444.53228917292074</v>
      </c>
      <c r="G640" s="171" t="s">
        <v>1651</v>
      </c>
      <c r="H640" s="168">
        <v>9450</v>
      </c>
    </row>
    <row r="641" spans="2:8" x14ac:dyDescent="0.25">
      <c r="B641" s="160" t="s">
        <v>1662</v>
      </c>
      <c r="C641" s="161" t="s">
        <v>1656</v>
      </c>
      <c r="D641" s="162">
        <v>73</v>
      </c>
      <c r="E641" s="163">
        <v>918.94676988651963</v>
      </c>
      <c r="F641" s="164">
        <v>67083.114201715929</v>
      </c>
      <c r="G641" s="165" t="s">
        <v>1661</v>
      </c>
      <c r="H641" s="162">
        <v>9468</v>
      </c>
    </row>
    <row r="642" spans="2:8" x14ac:dyDescent="0.25">
      <c r="B642" s="166" t="s">
        <v>1662</v>
      </c>
      <c r="C642" s="167" t="s">
        <v>1656</v>
      </c>
      <c r="D642" s="168">
        <v>90</v>
      </c>
      <c r="E642" s="169">
        <v>918.94676988651963</v>
      </c>
      <c r="F642" s="170">
        <v>82705.20928978677</v>
      </c>
      <c r="G642" s="171" t="s">
        <v>1661</v>
      </c>
      <c r="H642" s="168">
        <v>9478</v>
      </c>
    </row>
    <row r="643" spans="2:8" x14ac:dyDescent="0.25">
      <c r="B643" s="160" t="s">
        <v>1669</v>
      </c>
      <c r="C643" s="161" t="s">
        <v>1656</v>
      </c>
      <c r="D643" s="162">
        <v>64</v>
      </c>
      <c r="E643" s="163">
        <v>58.506537185795999</v>
      </c>
      <c r="F643" s="164">
        <v>3744.4183798909439</v>
      </c>
      <c r="G643" s="165" t="s">
        <v>1659</v>
      </c>
      <c r="H643" s="162">
        <v>9552</v>
      </c>
    </row>
    <row r="644" spans="2:8" x14ac:dyDescent="0.25">
      <c r="B644" s="166" t="s">
        <v>1662</v>
      </c>
      <c r="C644" s="167" t="s">
        <v>1656</v>
      </c>
      <c r="D644" s="168">
        <v>73</v>
      </c>
      <c r="E644" s="169">
        <v>918.94676988651963</v>
      </c>
      <c r="F644" s="170">
        <v>67083.114201715929</v>
      </c>
      <c r="G644" s="171" t="s">
        <v>1661</v>
      </c>
      <c r="H644" s="168">
        <v>9552</v>
      </c>
    </row>
    <row r="645" spans="2:8" x14ac:dyDescent="0.25">
      <c r="B645" s="160" t="s">
        <v>1666</v>
      </c>
      <c r="C645" s="161" t="s">
        <v>356</v>
      </c>
      <c r="D645" s="162">
        <v>4</v>
      </c>
      <c r="E645" s="163">
        <v>332.52460871838827</v>
      </c>
      <c r="F645" s="164">
        <v>1330.0984348735531</v>
      </c>
      <c r="G645" s="165" t="s">
        <v>1667</v>
      </c>
      <c r="H645" s="162">
        <v>9555</v>
      </c>
    </row>
    <row r="646" spans="2:8" x14ac:dyDescent="0.25">
      <c r="B646" s="166" t="s">
        <v>1660</v>
      </c>
      <c r="C646" s="167" t="s">
        <v>355</v>
      </c>
      <c r="D646" s="168">
        <v>2</v>
      </c>
      <c r="E646" s="169">
        <v>19.147665484160999</v>
      </c>
      <c r="F646" s="170">
        <v>38.295330968321998</v>
      </c>
      <c r="G646" s="171" t="s">
        <v>1661</v>
      </c>
      <c r="H646" s="168">
        <v>9576</v>
      </c>
    </row>
    <row r="647" spans="2:8" x14ac:dyDescent="0.25">
      <c r="B647" s="160" t="s">
        <v>1650</v>
      </c>
      <c r="C647" s="161" t="s">
        <v>356</v>
      </c>
      <c r="D647" s="162">
        <v>101</v>
      </c>
      <c r="E647" s="163">
        <v>685.08452972448958</v>
      </c>
      <c r="F647" s="164">
        <v>69193.537502173451</v>
      </c>
      <c r="G647" s="165" t="s">
        <v>1651</v>
      </c>
      <c r="H647" s="162">
        <v>9581</v>
      </c>
    </row>
    <row r="648" spans="2:8" x14ac:dyDescent="0.25">
      <c r="B648" s="166" t="s">
        <v>1657</v>
      </c>
      <c r="C648" s="167" t="s">
        <v>355</v>
      </c>
      <c r="D648" s="168">
        <v>31</v>
      </c>
      <c r="E648" s="169">
        <v>40.333238638787542</v>
      </c>
      <c r="F648" s="170">
        <v>1250.3303978024137</v>
      </c>
      <c r="G648" s="171" t="s">
        <v>1654</v>
      </c>
      <c r="H648" s="168">
        <v>9585</v>
      </c>
    </row>
    <row r="649" spans="2:8" x14ac:dyDescent="0.25">
      <c r="B649" s="160" t="s">
        <v>1650</v>
      </c>
      <c r="C649" s="161" t="s">
        <v>356</v>
      </c>
      <c r="D649" s="162">
        <v>46</v>
      </c>
      <c r="E649" s="163">
        <v>685.08452972448958</v>
      </c>
      <c r="F649" s="164">
        <v>31513.888367326523</v>
      </c>
      <c r="G649" s="165" t="s">
        <v>1651</v>
      </c>
      <c r="H649" s="162">
        <v>9646</v>
      </c>
    </row>
    <row r="650" spans="2:8" x14ac:dyDescent="0.25">
      <c r="B650" s="166" t="s">
        <v>1652</v>
      </c>
      <c r="C650" s="167" t="s">
        <v>1653</v>
      </c>
      <c r="D650" s="168">
        <v>7</v>
      </c>
      <c r="E650" s="169">
        <v>95.535014098134994</v>
      </c>
      <c r="F650" s="170">
        <v>668.74509868694497</v>
      </c>
      <c r="G650" s="171" t="s">
        <v>1654</v>
      </c>
      <c r="H650" s="168">
        <v>9660</v>
      </c>
    </row>
    <row r="651" spans="2:8" x14ac:dyDescent="0.25">
      <c r="B651" s="160" t="s">
        <v>1668</v>
      </c>
      <c r="C651" s="161" t="s">
        <v>355</v>
      </c>
      <c r="D651" s="162">
        <v>12</v>
      </c>
      <c r="E651" s="163">
        <v>901.83735540549128</v>
      </c>
      <c r="F651" s="164">
        <v>10822.048264865894</v>
      </c>
      <c r="G651" s="165" t="s">
        <v>1667</v>
      </c>
      <c r="H651" s="162">
        <v>9673</v>
      </c>
    </row>
    <row r="652" spans="2:8" x14ac:dyDescent="0.25">
      <c r="B652" s="166" t="s">
        <v>1672</v>
      </c>
      <c r="C652" s="167" t="s">
        <v>1653</v>
      </c>
      <c r="D652" s="168">
        <v>5</v>
      </c>
      <c r="E652" s="169">
        <v>75.832140006051006</v>
      </c>
      <c r="F652" s="170">
        <v>379.16070003025504</v>
      </c>
      <c r="G652" s="171" t="s">
        <v>1661</v>
      </c>
      <c r="H652" s="168">
        <v>9709</v>
      </c>
    </row>
    <row r="653" spans="2:8" x14ac:dyDescent="0.25">
      <c r="B653" s="160" t="s">
        <v>1658</v>
      </c>
      <c r="C653" s="161" t="s">
        <v>1653</v>
      </c>
      <c r="D653" s="162">
        <v>200</v>
      </c>
      <c r="E653" s="163">
        <v>412.65956623293988</v>
      </c>
      <c r="F653" s="164">
        <v>82531.913246587981</v>
      </c>
      <c r="G653" s="165" t="s">
        <v>1659</v>
      </c>
      <c r="H653" s="162">
        <v>9780</v>
      </c>
    </row>
    <row r="654" spans="2:8" x14ac:dyDescent="0.25">
      <c r="B654" s="166" t="s">
        <v>1660</v>
      </c>
      <c r="C654" s="167" t="s">
        <v>355</v>
      </c>
      <c r="D654" s="168">
        <v>2</v>
      </c>
      <c r="E654" s="169">
        <v>19.147665484160999</v>
      </c>
      <c r="F654" s="170">
        <v>38.295330968321998</v>
      </c>
      <c r="G654" s="171" t="s">
        <v>1661</v>
      </c>
      <c r="H654" s="168">
        <v>9800</v>
      </c>
    </row>
    <row r="655" spans="2:8" x14ac:dyDescent="0.25">
      <c r="B655" s="160" t="s">
        <v>1652</v>
      </c>
      <c r="C655" s="161" t="s">
        <v>1653</v>
      </c>
      <c r="D655" s="162">
        <v>15</v>
      </c>
      <c r="E655" s="163">
        <v>95.535014098134994</v>
      </c>
      <c r="F655" s="164">
        <v>1433.0252114720249</v>
      </c>
      <c r="G655" s="165" t="s">
        <v>1654</v>
      </c>
      <c r="H655" s="162">
        <v>9826</v>
      </c>
    </row>
    <row r="656" spans="2:8" x14ac:dyDescent="0.25">
      <c r="B656" s="166" t="s">
        <v>1660</v>
      </c>
      <c r="C656" s="167" t="s">
        <v>355</v>
      </c>
      <c r="D656" s="168">
        <v>2</v>
      </c>
      <c r="E656" s="169">
        <v>19.147665484160999</v>
      </c>
      <c r="F656" s="170">
        <v>38.295330968321998</v>
      </c>
      <c r="G656" s="171" t="s">
        <v>1661</v>
      </c>
      <c r="H656" s="168">
        <v>9828</v>
      </c>
    </row>
    <row r="657" spans="2:8" x14ac:dyDescent="0.25">
      <c r="B657" s="160" t="s">
        <v>1658</v>
      </c>
      <c r="C657" s="161" t="s">
        <v>1653</v>
      </c>
      <c r="D657" s="162">
        <v>174</v>
      </c>
      <c r="E657" s="163">
        <v>412.65956623293988</v>
      </c>
      <c r="F657" s="164">
        <v>71802.764524531536</v>
      </c>
      <c r="G657" s="165" t="s">
        <v>1659</v>
      </c>
      <c r="H657" s="162">
        <v>9870</v>
      </c>
    </row>
    <row r="658" spans="2:8" x14ac:dyDescent="0.25">
      <c r="B658" s="166" t="s">
        <v>1657</v>
      </c>
      <c r="C658" s="167" t="s">
        <v>355</v>
      </c>
      <c r="D658" s="168">
        <v>31</v>
      </c>
      <c r="E658" s="169">
        <v>40.333238638787542</v>
      </c>
      <c r="F658" s="170">
        <v>1250.3303978024137</v>
      </c>
      <c r="G658" s="171" t="s">
        <v>1654</v>
      </c>
      <c r="H658" s="168">
        <v>9889</v>
      </c>
    </row>
    <row r="659" spans="2:8" x14ac:dyDescent="0.25">
      <c r="B659" s="160" t="s">
        <v>1664</v>
      </c>
      <c r="C659" s="161" t="s">
        <v>355</v>
      </c>
      <c r="D659" s="162">
        <v>20</v>
      </c>
      <c r="E659" s="163">
        <v>246.5</v>
      </c>
      <c r="F659" s="164">
        <v>4930</v>
      </c>
      <c r="G659" s="165" t="s">
        <v>1651</v>
      </c>
      <c r="H659" s="162">
        <v>9900</v>
      </c>
    </row>
    <row r="660" spans="2:8" x14ac:dyDescent="0.25">
      <c r="B660" s="166" t="s">
        <v>1670</v>
      </c>
      <c r="C660" s="167" t="s">
        <v>356</v>
      </c>
      <c r="D660" s="168">
        <v>12</v>
      </c>
      <c r="E660" s="169">
        <v>508.42909319374786</v>
      </c>
      <c r="F660" s="170">
        <v>6101.1491183249746</v>
      </c>
      <c r="G660" s="171" t="s">
        <v>1661</v>
      </c>
      <c r="H660" s="168">
        <v>9920</v>
      </c>
    </row>
    <row r="661" spans="2:8" x14ac:dyDescent="0.25">
      <c r="B661" s="160" t="s">
        <v>1670</v>
      </c>
      <c r="C661" s="161" t="s">
        <v>356</v>
      </c>
      <c r="D661" s="162">
        <v>12</v>
      </c>
      <c r="E661" s="163">
        <v>508.42909319374786</v>
      </c>
      <c r="F661" s="164">
        <v>6101.1491183249746</v>
      </c>
      <c r="G661" s="165" t="s">
        <v>1661</v>
      </c>
      <c r="H661" s="162">
        <v>9936</v>
      </c>
    </row>
    <row r="662" spans="2:8" x14ac:dyDescent="0.25">
      <c r="B662" s="166" t="s">
        <v>1663</v>
      </c>
      <c r="C662" s="167" t="s">
        <v>1653</v>
      </c>
      <c r="D662" s="168">
        <v>28</v>
      </c>
      <c r="E662" s="169">
        <v>858.91696029735044</v>
      </c>
      <c r="F662" s="170">
        <v>24049.674888325811</v>
      </c>
      <c r="G662" s="171" t="s">
        <v>1654</v>
      </c>
      <c r="H662" s="168">
        <v>9968</v>
      </c>
    </row>
    <row r="663" spans="2:8" x14ac:dyDescent="0.25">
      <c r="B663" s="160" t="s">
        <v>1657</v>
      </c>
      <c r="C663" s="161" t="s">
        <v>355</v>
      </c>
      <c r="D663" s="162">
        <v>2</v>
      </c>
      <c r="E663" s="163">
        <v>40.333238638787542</v>
      </c>
      <c r="F663" s="164">
        <v>80.666477277575083</v>
      </c>
      <c r="G663" s="165" t="s">
        <v>1654</v>
      </c>
      <c r="H663" s="162">
        <v>10075</v>
      </c>
    </row>
    <row r="664" spans="2:8" x14ac:dyDescent="0.25">
      <c r="B664" s="166" t="s">
        <v>1670</v>
      </c>
      <c r="C664" s="167" t="s">
        <v>356</v>
      </c>
      <c r="D664" s="168">
        <v>2</v>
      </c>
      <c r="E664" s="169">
        <v>508.42909319374786</v>
      </c>
      <c r="F664" s="170">
        <v>1016.8581863874957</v>
      </c>
      <c r="G664" s="171" t="s">
        <v>1661</v>
      </c>
      <c r="H664" s="168">
        <v>10080</v>
      </c>
    </row>
    <row r="665" spans="2:8" x14ac:dyDescent="0.25">
      <c r="B665" s="160" t="s">
        <v>1658</v>
      </c>
      <c r="C665" s="161" t="s">
        <v>1653</v>
      </c>
      <c r="D665" s="162">
        <v>174</v>
      </c>
      <c r="E665" s="163">
        <v>412.65956623293988</v>
      </c>
      <c r="F665" s="164">
        <v>71802.764524531536</v>
      </c>
      <c r="G665" s="165" t="s">
        <v>1659</v>
      </c>
      <c r="H665" s="162">
        <v>10098</v>
      </c>
    </row>
    <row r="666" spans="2:8" x14ac:dyDescent="0.25">
      <c r="B666" s="166" t="s">
        <v>1662</v>
      </c>
      <c r="C666" s="167" t="s">
        <v>1656</v>
      </c>
      <c r="D666" s="168">
        <v>90</v>
      </c>
      <c r="E666" s="169">
        <v>918.94676988651963</v>
      </c>
      <c r="F666" s="170">
        <v>82705.20928978677</v>
      </c>
      <c r="G666" s="171" t="s">
        <v>1661</v>
      </c>
      <c r="H666" s="168">
        <v>10104</v>
      </c>
    </row>
    <row r="667" spans="2:8" x14ac:dyDescent="0.25">
      <c r="B667" s="160" t="s">
        <v>1662</v>
      </c>
      <c r="C667" s="161" t="s">
        <v>1656</v>
      </c>
      <c r="D667" s="162">
        <v>90</v>
      </c>
      <c r="E667" s="163">
        <v>918.94676988651963</v>
      </c>
      <c r="F667" s="164">
        <v>82705.20928978677</v>
      </c>
      <c r="G667" s="165" t="s">
        <v>1661</v>
      </c>
      <c r="H667" s="162">
        <v>10114</v>
      </c>
    </row>
    <row r="668" spans="2:8" x14ac:dyDescent="0.25">
      <c r="B668" s="166" t="s">
        <v>1652</v>
      </c>
      <c r="C668" s="167" t="s">
        <v>1653</v>
      </c>
      <c r="D668" s="168">
        <v>7</v>
      </c>
      <c r="E668" s="169">
        <v>95.535014098134994</v>
      </c>
      <c r="F668" s="170">
        <v>668.74509868694497</v>
      </c>
      <c r="G668" s="171" t="s">
        <v>1654</v>
      </c>
      <c r="H668" s="168">
        <v>10116</v>
      </c>
    </row>
    <row r="669" spans="2:8" x14ac:dyDescent="0.25">
      <c r="B669" s="160" t="s">
        <v>1652</v>
      </c>
      <c r="C669" s="161" t="s">
        <v>1653</v>
      </c>
      <c r="D669" s="162">
        <v>7</v>
      </c>
      <c r="E669" s="163">
        <v>95.535014098134994</v>
      </c>
      <c r="F669" s="164">
        <v>668.74509868694497</v>
      </c>
      <c r="G669" s="165" t="s">
        <v>1654</v>
      </c>
      <c r="H669" s="162">
        <v>10140</v>
      </c>
    </row>
    <row r="670" spans="2:8" x14ac:dyDescent="0.25">
      <c r="B670" s="166" t="s">
        <v>1670</v>
      </c>
      <c r="C670" s="167" t="s">
        <v>356</v>
      </c>
      <c r="D670" s="168">
        <v>2</v>
      </c>
      <c r="E670" s="169">
        <v>508.42909319374786</v>
      </c>
      <c r="F670" s="170">
        <v>1016.8581863874957</v>
      </c>
      <c r="G670" s="171" t="s">
        <v>1661</v>
      </c>
      <c r="H670" s="168">
        <v>10208</v>
      </c>
    </row>
    <row r="671" spans="2:8" x14ac:dyDescent="0.25">
      <c r="B671" s="160" t="s">
        <v>1671</v>
      </c>
      <c r="C671" s="161" t="s">
        <v>356</v>
      </c>
      <c r="D671" s="162">
        <v>1</v>
      </c>
      <c r="E671" s="163">
        <v>444.53228917292074</v>
      </c>
      <c r="F671" s="164">
        <v>444.53228917292074</v>
      </c>
      <c r="G671" s="165" t="s">
        <v>1651</v>
      </c>
      <c r="H671" s="162">
        <v>10220</v>
      </c>
    </row>
    <row r="672" spans="2:8" x14ac:dyDescent="0.25">
      <c r="B672" s="166" t="s">
        <v>1668</v>
      </c>
      <c r="C672" s="167" t="s">
        <v>355</v>
      </c>
      <c r="D672" s="168">
        <v>12</v>
      </c>
      <c r="E672" s="169">
        <v>901.83735540549128</v>
      </c>
      <c r="F672" s="170">
        <v>10822.048264865894</v>
      </c>
      <c r="G672" s="171" t="s">
        <v>1667</v>
      </c>
      <c r="H672" s="168">
        <v>10350</v>
      </c>
    </row>
    <row r="673" spans="2:8" x14ac:dyDescent="0.25">
      <c r="B673" s="160" t="s">
        <v>1672</v>
      </c>
      <c r="C673" s="161" t="s">
        <v>1653</v>
      </c>
      <c r="D673" s="162">
        <v>5</v>
      </c>
      <c r="E673" s="163">
        <v>75.832140006051006</v>
      </c>
      <c r="F673" s="164">
        <v>379.16070003025504</v>
      </c>
      <c r="G673" s="165" t="s">
        <v>1661</v>
      </c>
      <c r="H673" s="162">
        <v>10350</v>
      </c>
    </row>
    <row r="674" spans="2:8" x14ac:dyDescent="0.25">
      <c r="B674" s="166" t="s">
        <v>1657</v>
      </c>
      <c r="C674" s="167" t="s">
        <v>355</v>
      </c>
      <c r="D674" s="168">
        <v>2</v>
      </c>
      <c r="E674" s="169">
        <v>40.333238638787542</v>
      </c>
      <c r="F674" s="170">
        <v>80.666477277575083</v>
      </c>
      <c r="G674" s="171" t="s">
        <v>1654</v>
      </c>
      <c r="H674" s="168">
        <v>10365</v>
      </c>
    </row>
    <row r="675" spans="2:8" x14ac:dyDescent="0.25">
      <c r="B675" s="160" t="s">
        <v>1669</v>
      </c>
      <c r="C675" s="161" t="s">
        <v>1656</v>
      </c>
      <c r="D675" s="162">
        <v>35</v>
      </c>
      <c r="E675" s="163">
        <v>58.506537185795999</v>
      </c>
      <c r="F675" s="164">
        <v>2047.7288015028601</v>
      </c>
      <c r="G675" s="165" t="s">
        <v>1659</v>
      </c>
      <c r="H675" s="162">
        <v>10530</v>
      </c>
    </row>
    <row r="676" spans="2:8" x14ac:dyDescent="0.25">
      <c r="B676" s="166" t="s">
        <v>1660</v>
      </c>
      <c r="C676" s="167" t="s">
        <v>355</v>
      </c>
      <c r="D676" s="168">
        <v>2</v>
      </c>
      <c r="E676" s="169">
        <v>19.147665484160999</v>
      </c>
      <c r="F676" s="170">
        <v>38.295330968321998</v>
      </c>
      <c r="G676" s="171" t="s">
        <v>1661</v>
      </c>
      <c r="H676" s="168">
        <v>10540</v>
      </c>
    </row>
    <row r="677" spans="2:8" x14ac:dyDescent="0.25">
      <c r="B677" s="160" t="s">
        <v>1652</v>
      </c>
      <c r="C677" s="161" t="s">
        <v>1653</v>
      </c>
      <c r="D677" s="162">
        <v>15</v>
      </c>
      <c r="E677" s="163">
        <v>95.535014098134994</v>
      </c>
      <c r="F677" s="164">
        <v>1433.0252114720249</v>
      </c>
      <c r="G677" s="165" t="s">
        <v>1654</v>
      </c>
      <c r="H677" s="162">
        <v>10590</v>
      </c>
    </row>
    <row r="678" spans="2:8" x14ac:dyDescent="0.25">
      <c r="B678" s="166" t="s">
        <v>1665</v>
      </c>
      <c r="C678" s="167" t="s">
        <v>1656</v>
      </c>
      <c r="D678" s="168">
        <v>1</v>
      </c>
      <c r="E678" s="169">
        <v>710.13379041844917</v>
      </c>
      <c r="F678" s="170">
        <v>710.13379041844917</v>
      </c>
      <c r="G678" s="171" t="s">
        <v>1659</v>
      </c>
      <c r="H678" s="168">
        <v>10612</v>
      </c>
    </row>
    <row r="679" spans="2:8" x14ac:dyDescent="0.25">
      <c r="B679" s="160" t="s">
        <v>1663</v>
      </c>
      <c r="C679" s="161" t="s">
        <v>1653</v>
      </c>
      <c r="D679" s="162">
        <v>21</v>
      </c>
      <c r="E679" s="163">
        <v>858.91696029735044</v>
      </c>
      <c r="F679" s="164">
        <v>18037.256166244359</v>
      </c>
      <c r="G679" s="165" t="s">
        <v>1654</v>
      </c>
      <c r="H679" s="162">
        <v>10656</v>
      </c>
    </row>
    <row r="680" spans="2:8" x14ac:dyDescent="0.25">
      <c r="B680" s="166" t="s">
        <v>1660</v>
      </c>
      <c r="C680" s="167" t="s">
        <v>355</v>
      </c>
      <c r="D680" s="168">
        <v>2</v>
      </c>
      <c r="E680" s="169">
        <v>19.147665484160999</v>
      </c>
      <c r="F680" s="170">
        <v>38.295330968321998</v>
      </c>
      <c r="G680" s="171" t="s">
        <v>1661</v>
      </c>
      <c r="H680" s="168">
        <v>10696</v>
      </c>
    </row>
    <row r="681" spans="2:8" x14ac:dyDescent="0.25">
      <c r="B681" s="160" t="s">
        <v>1671</v>
      </c>
      <c r="C681" s="161" t="s">
        <v>356</v>
      </c>
      <c r="D681" s="162">
        <v>0</v>
      </c>
      <c r="E681" s="163">
        <v>444.53228917292074</v>
      </c>
      <c r="F681" s="164">
        <v>0</v>
      </c>
      <c r="G681" s="165" t="s">
        <v>1651</v>
      </c>
      <c r="H681" s="162">
        <v>10710</v>
      </c>
    </row>
    <row r="682" spans="2:8" x14ac:dyDescent="0.25">
      <c r="B682" s="166" t="s">
        <v>1666</v>
      </c>
      <c r="C682" s="167" t="s">
        <v>356</v>
      </c>
      <c r="D682" s="168">
        <v>9</v>
      </c>
      <c r="E682" s="169">
        <v>332.52460871838827</v>
      </c>
      <c r="F682" s="170">
        <v>2992.7214784654943</v>
      </c>
      <c r="G682" s="171" t="s">
        <v>1667</v>
      </c>
      <c r="H682" s="168">
        <v>10719</v>
      </c>
    </row>
    <row r="683" spans="2:8" x14ac:dyDescent="0.25">
      <c r="B683" s="160" t="s">
        <v>1666</v>
      </c>
      <c r="C683" s="161" t="s">
        <v>356</v>
      </c>
      <c r="D683" s="162">
        <v>4</v>
      </c>
      <c r="E683" s="163">
        <v>332.52460871838827</v>
      </c>
      <c r="F683" s="164">
        <v>1330.0984348735531</v>
      </c>
      <c r="G683" s="165" t="s">
        <v>1667</v>
      </c>
      <c r="H683" s="162">
        <v>10777</v>
      </c>
    </row>
    <row r="684" spans="2:8" x14ac:dyDescent="0.25">
      <c r="B684" s="166" t="s">
        <v>1672</v>
      </c>
      <c r="C684" s="167" t="s">
        <v>1653</v>
      </c>
      <c r="D684" s="168">
        <v>5</v>
      </c>
      <c r="E684" s="169">
        <v>75.832140006051006</v>
      </c>
      <c r="F684" s="170">
        <v>379.16070003025504</v>
      </c>
      <c r="G684" s="171" t="s">
        <v>1661</v>
      </c>
      <c r="H684" s="168">
        <v>10803</v>
      </c>
    </row>
    <row r="685" spans="2:8" x14ac:dyDescent="0.25">
      <c r="B685" s="160" t="s">
        <v>1670</v>
      </c>
      <c r="C685" s="161" t="s">
        <v>356</v>
      </c>
      <c r="D685" s="162">
        <v>2</v>
      </c>
      <c r="E685" s="163">
        <v>508.42909319374786</v>
      </c>
      <c r="F685" s="164">
        <v>1016.8581863874957</v>
      </c>
      <c r="G685" s="165" t="s">
        <v>1661</v>
      </c>
      <c r="H685" s="162">
        <v>10816</v>
      </c>
    </row>
    <row r="686" spans="2:8" x14ac:dyDescent="0.25">
      <c r="B686" s="166" t="s">
        <v>1668</v>
      </c>
      <c r="C686" s="167" t="s">
        <v>355</v>
      </c>
      <c r="D686" s="168">
        <v>20</v>
      </c>
      <c r="E686" s="169">
        <v>901.83735540549128</v>
      </c>
      <c r="F686" s="170">
        <v>18036.747108109827</v>
      </c>
      <c r="G686" s="171" t="s">
        <v>1667</v>
      </c>
      <c r="H686" s="168">
        <v>10830</v>
      </c>
    </row>
    <row r="687" spans="2:8" x14ac:dyDescent="0.25">
      <c r="B687" s="160" t="s">
        <v>1658</v>
      </c>
      <c r="C687" s="161" t="s">
        <v>1653</v>
      </c>
      <c r="D687" s="162">
        <v>174</v>
      </c>
      <c r="E687" s="163">
        <v>412.65956623293988</v>
      </c>
      <c r="F687" s="164">
        <v>71802.764524531536</v>
      </c>
      <c r="G687" s="165" t="s">
        <v>1659</v>
      </c>
      <c r="H687" s="162">
        <v>10846</v>
      </c>
    </row>
    <row r="688" spans="2:8" x14ac:dyDescent="0.25">
      <c r="B688" s="166" t="s">
        <v>1652</v>
      </c>
      <c r="C688" s="167" t="s">
        <v>1653</v>
      </c>
      <c r="D688" s="168">
        <v>15</v>
      </c>
      <c r="E688" s="169">
        <v>95.535014098134994</v>
      </c>
      <c r="F688" s="170">
        <v>1433.0252114720249</v>
      </c>
      <c r="G688" s="171" t="s">
        <v>1654</v>
      </c>
      <c r="H688" s="168">
        <v>10868</v>
      </c>
    </row>
    <row r="689" spans="2:8" x14ac:dyDescent="0.25">
      <c r="B689" s="160" t="s">
        <v>1670</v>
      </c>
      <c r="C689" s="161" t="s">
        <v>356</v>
      </c>
      <c r="D689" s="162">
        <v>12</v>
      </c>
      <c r="E689" s="163">
        <v>508.42909319374786</v>
      </c>
      <c r="F689" s="164">
        <v>6101.1491183249746</v>
      </c>
      <c r="G689" s="165" t="s">
        <v>1661</v>
      </c>
      <c r="H689" s="162">
        <v>10944</v>
      </c>
    </row>
    <row r="690" spans="2:8" x14ac:dyDescent="0.25">
      <c r="B690" s="166" t="s">
        <v>1671</v>
      </c>
      <c r="C690" s="167" t="s">
        <v>356</v>
      </c>
      <c r="D690" s="168">
        <v>1</v>
      </c>
      <c r="E690" s="169">
        <v>444.53228917292074</v>
      </c>
      <c r="F690" s="170">
        <v>444.53228917292074</v>
      </c>
      <c r="G690" s="171" t="s">
        <v>1651</v>
      </c>
      <c r="H690" s="168">
        <v>11070</v>
      </c>
    </row>
    <row r="691" spans="2:8" x14ac:dyDescent="0.25">
      <c r="B691" s="160" t="s">
        <v>1664</v>
      </c>
      <c r="C691" s="161" t="s">
        <v>355</v>
      </c>
      <c r="D691" s="162">
        <v>9</v>
      </c>
      <c r="E691" s="163">
        <v>246.5</v>
      </c>
      <c r="F691" s="164">
        <v>2218.5</v>
      </c>
      <c r="G691" s="165" t="s">
        <v>1651</v>
      </c>
      <c r="H691" s="162">
        <v>11072</v>
      </c>
    </row>
    <row r="692" spans="2:8" x14ac:dyDescent="0.25">
      <c r="B692" s="166" t="s">
        <v>1670</v>
      </c>
      <c r="C692" s="167" t="s">
        <v>356</v>
      </c>
      <c r="D692" s="168">
        <v>12</v>
      </c>
      <c r="E692" s="169">
        <v>508.42909319374786</v>
      </c>
      <c r="F692" s="170">
        <v>6101.1491183249746</v>
      </c>
      <c r="G692" s="171" t="s">
        <v>1661</v>
      </c>
      <c r="H692" s="168">
        <v>11088</v>
      </c>
    </row>
    <row r="693" spans="2:8" x14ac:dyDescent="0.25">
      <c r="B693" s="160" t="s">
        <v>1658</v>
      </c>
      <c r="C693" s="161" t="s">
        <v>1653</v>
      </c>
      <c r="D693" s="162">
        <v>200</v>
      </c>
      <c r="E693" s="163">
        <v>412.65956623293988</v>
      </c>
      <c r="F693" s="164">
        <v>82531.913246587981</v>
      </c>
      <c r="G693" s="165" t="s">
        <v>1659</v>
      </c>
      <c r="H693" s="162">
        <v>11130</v>
      </c>
    </row>
    <row r="694" spans="2:8" x14ac:dyDescent="0.25">
      <c r="B694" s="166" t="s">
        <v>1670</v>
      </c>
      <c r="C694" s="167" t="s">
        <v>356</v>
      </c>
      <c r="D694" s="168">
        <v>12</v>
      </c>
      <c r="E694" s="169">
        <v>508.42909319374786</v>
      </c>
      <c r="F694" s="170">
        <v>6101.1491183249746</v>
      </c>
      <c r="G694" s="171" t="s">
        <v>1661</v>
      </c>
      <c r="H694" s="168">
        <v>11200</v>
      </c>
    </row>
    <row r="695" spans="2:8" x14ac:dyDescent="0.25">
      <c r="B695" s="160" t="s">
        <v>1669</v>
      </c>
      <c r="C695" s="161" t="s">
        <v>1656</v>
      </c>
      <c r="D695" s="162">
        <v>64</v>
      </c>
      <c r="E695" s="163">
        <v>58.506537185795999</v>
      </c>
      <c r="F695" s="164">
        <v>3744.4183798909439</v>
      </c>
      <c r="G695" s="165" t="s">
        <v>1659</v>
      </c>
      <c r="H695" s="162">
        <v>11250</v>
      </c>
    </row>
    <row r="696" spans="2:8" x14ac:dyDescent="0.25">
      <c r="B696" s="166" t="s">
        <v>1657</v>
      </c>
      <c r="C696" s="167" t="s">
        <v>355</v>
      </c>
      <c r="D696" s="168">
        <v>2</v>
      </c>
      <c r="E696" s="169">
        <v>40.333238638787542</v>
      </c>
      <c r="F696" s="170">
        <v>80.666477277575083</v>
      </c>
      <c r="G696" s="171" t="s">
        <v>1654</v>
      </c>
      <c r="H696" s="168">
        <v>11260</v>
      </c>
    </row>
    <row r="697" spans="2:8" x14ac:dyDescent="0.25">
      <c r="B697" s="160" t="s">
        <v>1664</v>
      </c>
      <c r="C697" s="161" t="s">
        <v>355</v>
      </c>
      <c r="D697" s="162">
        <v>20</v>
      </c>
      <c r="E697" s="163">
        <v>246.5</v>
      </c>
      <c r="F697" s="164">
        <v>4930</v>
      </c>
      <c r="G697" s="165" t="s">
        <v>1651</v>
      </c>
      <c r="H697" s="162">
        <v>11300</v>
      </c>
    </row>
    <row r="698" spans="2:8" x14ac:dyDescent="0.25">
      <c r="B698" s="166" t="s">
        <v>1668</v>
      </c>
      <c r="C698" s="167" t="s">
        <v>355</v>
      </c>
      <c r="D698" s="168">
        <v>20</v>
      </c>
      <c r="E698" s="169">
        <v>901.83735540549128</v>
      </c>
      <c r="F698" s="170">
        <v>18036.747108109827</v>
      </c>
      <c r="G698" s="171" t="s">
        <v>1667</v>
      </c>
      <c r="H698" s="168">
        <v>11326</v>
      </c>
    </row>
    <row r="699" spans="2:8" x14ac:dyDescent="0.25">
      <c r="B699" s="160" t="s">
        <v>1671</v>
      </c>
      <c r="C699" s="161" t="s">
        <v>356</v>
      </c>
      <c r="D699" s="162">
        <v>0</v>
      </c>
      <c r="E699" s="163">
        <v>444.53228917292074</v>
      </c>
      <c r="F699" s="164">
        <v>0</v>
      </c>
      <c r="G699" s="165" t="s">
        <v>1651</v>
      </c>
      <c r="H699" s="162">
        <v>11362</v>
      </c>
    </row>
    <row r="700" spans="2:8" x14ac:dyDescent="0.25">
      <c r="B700" s="166" t="s">
        <v>1663</v>
      </c>
      <c r="C700" s="167" t="s">
        <v>1653</v>
      </c>
      <c r="D700" s="168">
        <v>21</v>
      </c>
      <c r="E700" s="169">
        <v>858.91696029735044</v>
      </c>
      <c r="F700" s="170">
        <v>18037.256166244359</v>
      </c>
      <c r="G700" s="171" t="s">
        <v>1654</v>
      </c>
      <c r="H700" s="168">
        <v>11376</v>
      </c>
    </row>
    <row r="701" spans="2:8" x14ac:dyDescent="0.25">
      <c r="B701" s="160" t="s">
        <v>1660</v>
      </c>
      <c r="C701" s="161" t="s">
        <v>355</v>
      </c>
      <c r="D701" s="162">
        <v>2</v>
      </c>
      <c r="E701" s="163">
        <v>19.147665484160999</v>
      </c>
      <c r="F701" s="164">
        <v>38.295330968321998</v>
      </c>
      <c r="G701" s="165" t="s">
        <v>1661</v>
      </c>
      <c r="H701" s="162">
        <v>11440</v>
      </c>
    </row>
    <row r="702" spans="2:8" x14ac:dyDescent="0.25">
      <c r="B702" s="166" t="s">
        <v>1671</v>
      </c>
      <c r="C702" s="167" t="s">
        <v>356</v>
      </c>
      <c r="D702" s="168">
        <v>1</v>
      </c>
      <c r="E702" s="169">
        <v>444.53228917292074</v>
      </c>
      <c r="F702" s="170">
        <v>444.53228917292074</v>
      </c>
      <c r="G702" s="171" t="s">
        <v>1651</v>
      </c>
      <c r="H702" s="168">
        <v>11492</v>
      </c>
    </row>
    <row r="703" spans="2:8" x14ac:dyDescent="0.25">
      <c r="B703" s="160" t="s">
        <v>1662</v>
      </c>
      <c r="C703" s="161" t="s">
        <v>1656</v>
      </c>
      <c r="D703" s="162">
        <v>73</v>
      </c>
      <c r="E703" s="163">
        <v>918.94676988651963</v>
      </c>
      <c r="F703" s="164">
        <v>67083.114201715929</v>
      </c>
      <c r="G703" s="165" t="s">
        <v>1661</v>
      </c>
      <c r="H703" s="162">
        <v>11494</v>
      </c>
    </row>
    <row r="704" spans="2:8" x14ac:dyDescent="0.25">
      <c r="B704" s="166" t="s">
        <v>1672</v>
      </c>
      <c r="C704" s="167" t="s">
        <v>1653</v>
      </c>
      <c r="D704" s="168">
        <v>5</v>
      </c>
      <c r="E704" s="169">
        <v>75.832140006051006</v>
      </c>
      <c r="F704" s="170">
        <v>379.16070003025504</v>
      </c>
      <c r="G704" s="171" t="s">
        <v>1661</v>
      </c>
      <c r="H704" s="168">
        <v>11505</v>
      </c>
    </row>
    <row r="705" spans="2:8" x14ac:dyDescent="0.25">
      <c r="B705" s="160" t="s">
        <v>1660</v>
      </c>
      <c r="C705" s="161" t="s">
        <v>355</v>
      </c>
      <c r="D705" s="162">
        <v>2</v>
      </c>
      <c r="E705" s="163">
        <v>19.147665484160999</v>
      </c>
      <c r="F705" s="164">
        <v>38.295330968321998</v>
      </c>
      <c r="G705" s="165" t="s">
        <v>1661</v>
      </c>
      <c r="H705" s="162">
        <v>11536</v>
      </c>
    </row>
    <row r="706" spans="2:8" x14ac:dyDescent="0.25">
      <c r="B706" s="166" t="s">
        <v>1650</v>
      </c>
      <c r="C706" s="167" t="s">
        <v>356</v>
      </c>
      <c r="D706" s="168">
        <v>101</v>
      </c>
      <c r="E706" s="169">
        <v>685.08452972448958</v>
      </c>
      <c r="F706" s="170">
        <v>69193.537502173451</v>
      </c>
      <c r="G706" s="171" t="s">
        <v>1651</v>
      </c>
      <c r="H706" s="168">
        <v>11540</v>
      </c>
    </row>
    <row r="707" spans="2:8" x14ac:dyDescent="0.25">
      <c r="B707" s="160" t="s">
        <v>1671</v>
      </c>
      <c r="C707" s="161" t="s">
        <v>356</v>
      </c>
      <c r="D707" s="162">
        <v>1</v>
      </c>
      <c r="E707" s="163">
        <v>444.53228917292074</v>
      </c>
      <c r="F707" s="164">
        <v>444.53228917292074</v>
      </c>
      <c r="G707" s="165" t="s">
        <v>1651</v>
      </c>
      <c r="H707" s="162">
        <v>11564</v>
      </c>
    </row>
    <row r="708" spans="2:8" x14ac:dyDescent="0.25">
      <c r="B708" s="166" t="s">
        <v>1671</v>
      </c>
      <c r="C708" s="167" t="s">
        <v>356</v>
      </c>
      <c r="D708" s="168">
        <v>1</v>
      </c>
      <c r="E708" s="169">
        <v>444.53228917292074</v>
      </c>
      <c r="F708" s="170">
        <v>444.53228917292074</v>
      </c>
      <c r="G708" s="171" t="s">
        <v>1651</v>
      </c>
      <c r="H708" s="168">
        <v>11570</v>
      </c>
    </row>
    <row r="709" spans="2:8" x14ac:dyDescent="0.25">
      <c r="B709" s="160" t="s">
        <v>1657</v>
      </c>
      <c r="C709" s="161" t="s">
        <v>355</v>
      </c>
      <c r="D709" s="162">
        <v>31</v>
      </c>
      <c r="E709" s="163">
        <v>40.333238638787542</v>
      </c>
      <c r="F709" s="164">
        <v>1250.3303978024137</v>
      </c>
      <c r="G709" s="165" t="s">
        <v>1654</v>
      </c>
      <c r="H709" s="162">
        <v>11574</v>
      </c>
    </row>
    <row r="710" spans="2:8" x14ac:dyDescent="0.25">
      <c r="B710" s="166" t="s">
        <v>1662</v>
      </c>
      <c r="C710" s="167" t="s">
        <v>1656</v>
      </c>
      <c r="D710" s="168">
        <v>90</v>
      </c>
      <c r="E710" s="169">
        <v>918.94676988651963</v>
      </c>
      <c r="F710" s="170">
        <v>82705.20928978677</v>
      </c>
      <c r="G710" s="171" t="s">
        <v>1661</v>
      </c>
      <c r="H710" s="168">
        <v>11620</v>
      </c>
    </row>
    <row r="711" spans="2:8" x14ac:dyDescent="0.25">
      <c r="B711" s="160" t="s">
        <v>1650</v>
      </c>
      <c r="C711" s="161" t="s">
        <v>356</v>
      </c>
      <c r="D711" s="162">
        <v>46</v>
      </c>
      <c r="E711" s="163">
        <v>685.08452972448958</v>
      </c>
      <c r="F711" s="164">
        <v>31513.888367326523</v>
      </c>
      <c r="G711" s="165" t="s">
        <v>1651</v>
      </c>
      <c r="H711" s="162">
        <v>11629</v>
      </c>
    </row>
    <row r="712" spans="2:8" x14ac:dyDescent="0.25">
      <c r="B712" s="166" t="s">
        <v>1658</v>
      </c>
      <c r="C712" s="167" t="s">
        <v>1653</v>
      </c>
      <c r="D712" s="168">
        <v>200</v>
      </c>
      <c r="E712" s="169">
        <v>412.65956623293988</v>
      </c>
      <c r="F712" s="170">
        <v>82531.913246587981</v>
      </c>
      <c r="G712" s="171" t="s">
        <v>1659</v>
      </c>
      <c r="H712" s="168">
        <v>11640</v>
      </c>
    </row>
    <row r="713" spans="2:8" x14ac:dyDescent="0.25">
      <c r="B713" s="160" t="s">
        <v>1650</v>
      </c>
      <c r="C713" s="161" t="s">
        <v>356</v>
      </c>
      <c r="D713" s="162">
        <v>46</v>
      </c>
      <c r="E713" s="163">
        <v>685.08452972448958</v>
      </c>
      <c r="F713" s="164">
        <v>31513.888367326523</v>
      </c>
      <c r="G713" s="165" t="s">
        <v>1651</v>
      </c>
      <c r="H713" s="162">
        <v>11691</v>
      </c>
    </row>
    <row r="714" spans="2:8" x14ac:dyDescent="0.25">
      <c r="B714" s="166" t="s">
        <v>1666</v>
      </c>
      <c r="C714" s="167" t="s">
        <v>356</v>
      </c>
      <c r="D714" s="168">
        <v>9</v>
      </c>
      <c r="E714" s="169">
        <v>332.52460871838827</v>
      </c>
      <c r="F714" s="170">
        <v>2992.7214784654943</v>
      </c>
      <c r="G714" s="171" t="s">
        <v>1667</v>
      </c>
      <c r="H714" s="168">
        <v>11697</v>
      </c>
    </row>
    <row r="715" spans="2:8" x14ac:dyDescent="0.25">
      <c r="B715" s="160" t="s">
        <v>1657</v>
      </c>
      <c r="C715" s="161" t="s">
        <v>355</v>
      </c>
      <c r="D715" s="162">
        <v>31</v>
      </c>
      <c r="E715" s="163">
        <v>40.333238638787542</v>
      </c>
      <c r="F715" s="164">
        <v>1250.3303978024137</v>
      </c>
      <c r="G715" s="165" t="s">
        <v>1654</v>
      </c>
      <c r="H715" s="162">
        <v>11732</v>
      </c>
    </row>
    <row r="716" spans="2:8" x14ac:dyDescent="0.25">
      <c r="B716" s="166" t="s">
        <v>1666</v>
      </c>
      <c r="C716" s="167" t="s">
        <v>356</v>
      </c>
      <c r="D716" s="168">
        <v>9</v>
      </c>
      <c r="E716" s="169">
        <v>332.52460871838827</v>
      </c>
      <c r="F716" s="170">
        <v>2992.7214784654943</v>
      </c>
      <c r="G716" s="171" t="s">
        <v>1667</v>
      </c>
      <c r="H716" s="168">
        <v>11799</v>
      </c>
    </row>
    <row r="717" spans="2:8" x14ac:dyDescent="0.25">
      <c r="B717" s="160" t="s">
        <v>1672</v>
      </c>
      <c r="C717" s="161" t="s">
        <v>1653</v>
      </c>
      <c r="D717" s="162">
        <v>23</v>
      </c>
      <c r="E717" s="163">
        <v>75.832140006051006</v>
      </c>
      <c r="F717" s="164">
        <v>1744.1392201391732</v>
      </c>
      <c r="G717" s="165" t="s">
        <v>1661</v>
      </c>
      <c r="H717" s="162">
        <v>11820</v>
      </c>
    </row>
    <row r="718" spans="2:8" x14ac:dyDescent="0.25">
      <c r="B718" s="166" t="s">
        <v>1665</v>
      </c>
      <c r="C718" s="167" t="s">
        <v>1656</v>
      </c>
      <c r="D718" s="168">
        <v>14</v>
      </c>
      <c r="E718" s="169">
        <v>710.13379041844917</v>
      </c>
      <c r="F718" s="170">
        <v>9941.8730658582881</v>
      </c>
      <c r="G718" s="171" t="s">
        <v>1659</v>
      </c>
      <c r="H718" s="168">
        <v>11850</v>
      </c>
    </row>
    <row r="719" spans="2:8" x14ac:dyDescent="0.25">
      <c r="B719" s="160" t="s">
        <v>1672</v>
      </c>
      <c r="C719" s="161" t="s">
        <v>1653</v>
      </c>
      <c r="D719" s="162">
        <v>23</v>
      </c>
      <c r="E719" s="163">
        <v>75.832140006051006</v>
      </c>
      <c r="F719" s="164">
        <v>1744.1392201391732</v>
      </c>
      <c r="G719" s="165" t="s">
        <v>1661</v>
      </c>
      <c r="H719" s="162">
        <v>11858</v>
      </c>
    </row>
    <row r="720" spans="2:8" x14ac:dyDescent="0.25">
      <c r="B720" s="166" t="s">
        <v>1669</v>
      </c>
      <c r="C720" s="167" t="s">
        <v>1656</v>
      </c>
      <c r="D720" s="168">
        <v>35</v>
      </c>
      <c r="E720" s="169">
        <v>58.506537185795999</v>
      </c>
      <c r="F720" s="170">
        <v>2047.7288015028601</v>
      </c>
      <c r="G720" s="171" t="s">
        <v>1659</v>
      </c>
      <c r="H720" s="168">
        <v>12006</v>
      </c>
    </row>
    <row r="721" spans="2:8" x14ac:dyDescent="0.25">
      <c r="B721" s="160" t="s">
        <v>1668</v>
      </c>
      <c r="C721" s="161" t="s">
        <v>355</v>
      </c>
      <c r="D721" s="162">
        <v>12</v>
      </c>
      <c r="E721" s="163">
        <v>901.83735540549128</v>
      </c>
      <c r="F721" s="164">
        <v>10822.048264865894</v>
      </c>
      <c r="G721" s="165" t="s">
        <v>1667</v>
      </c>
      <c r="H721" s="162">
        <v>12176</v>
      </c>
    </row>
    <row r="722" spans="2:8" x14ac:dyDescent="0.25">
      <c r="B722" s="166" t="s">
        <v>1657</v>
      </c>
      <c r="C722" s="167" t="s">
        <v>355</v>
      </c>
      <c r="D722" s="168">
        <v>2</v>
      </c>
      <c r="E722" s="169">
        <v>40.333238638787542</v>
      </c>
      <c r="F722" s="170">
        <v>80.666477277575083</v>
      </c>
      <c r="G722" s="171" t="s">
        <v>1654</v>
      </c>
      <c r="H722" s="168">
        <v>12180</v>
      </c>
    </row>
    <row r="723" spans="2:8" x14ac:dyDescent="0.25">
      <c r="B723" s="160" t="s">
        <v>1664</v>
      </c>
      <c r="C723" s="161" t="s">
        <v>355</v>
      </c>
      <c r="D723" s="162">
        <v>20</v>
      </c>
      <c r="E723" s="163">
        <v>246.5</v>
      </c>
      <c r="F723" s="164">
        <v>4930</v>
      </c>
      <c r="G723" s="165" t="s">
        <v>1651</v>
      </c>
      <c r="H723" s="162">
        <v>12180</v>
      </c>
    </row>
    <row r="724" spans="2:8" x14ac:dyDescent="0.25">
      <c r="B724" s="166" t="s">
        <v>1657</v>
      </c>
      <c r="C724" s="167" t="s">
        <v>355</v>
      </c>
      <c r="D724" s="168">
        <v>31</v>
      </c>
      <c r="E724" s="169">
        <v>40.333238638787542</v>
      </c>
      <c r="F724" s="170">
        <v>1250.3303978024137</v>
      </c>
      <c r="G724" s="171" t="s">
        <v>1654</v>
      </c>
      <c r="H724" s="168">
        <v>12220</v>
      </c>
    </row>
    <row r="725" spans="2:8" x14ac:dyDescent="0.25">
      <c r="B725" s="160" t="s">
        <v>1665</v>
      </c>
      <c r="C725" s="161" t="s">
        <v>1656</v>
      </c>
      <c r="D725" s="162">
        <v>14</v>
      </c>
      <c r="E725" s="163">
        <v>710.13379041844917</v>
      </c>
      <c r="F725" s="164">
        <v>9941.8730658582881</v>
      </c>
      <c r="G725" s="165" t="s">
        <v>1659</v>
      </c>
      <c r="H725" s="162">
        <v>12250</v>
      </c>
    </row>
    <row r="726" spans="2:8" x14ac:dyDescent="0.25">
      <c r="B726" s="166" t="s">
        <v>1669</v>
      </c>
      <c r="C726" s="167" t="s">
        <v>1656</v>
      </c>
      <c r="D726" s="168">
        <v>64</v>
      </c>
      <c r="E726" s="169">
        <v>58.506537185795999</v>
      </c>
      <c r="F726" s="170">
        <v>3744.4183798909439</v>
      </c>
      <c r="G726" s="171" t="s">
        <v>1659</v>
      </c>
      <c r="H726" s="168">
        <v>12276</v>
      </c>
    </row>
    <row r="727" spans="2:8" x14ac:dyDescent="0.25">
      <c r="B727" s="160" t="s">
        <v>1668</v>
      </c>
      <c r="C727" s="161" t="s">
        <v>355</v>
      </c>
      <c r="D727" s="162">
        <v>20</v>
      </c>
      <c r="E727" s="163">
        <v>901.83735540549128</v>
      </c>
      <c r="F727" s="164">
        <v>18036.747108109827</v>
      </c>
      <c r="G727" s="165" t="s">
        <v>1667</v>
      </c>
      <c r="H727" s="162">
        <v>12339</v>
      </c>
    </row>
    <row r="728" spans="2:8" x14ac:dyDescent="0.25">
      <c r="B728" s="166" t="s">
        <v>1655</v>
      </c>
      <c r="C728" s="167" t="s">
        <v>1656</v>
      </c>
      <c r="D728" s="168">
        <v>2</v>
      </c>
      <c r="E728" s="169">
        <v>722.60968396089356</v>
      </c>
      <c r="F728" s="170">
        <v>1445.2193679217871</v>
      </c>
      <c r="G728" s="171" t="s">
        <v>1654</v>
      </c>
      <c r="H728" s="168">
        <v>12359</v>
      </c>
    </row>
    <row r="729" spans="2:8" x14ac:dyDescent="0.25">
      <c r="B729" s="160" t="s">
        <v>1662</v>
      </c>
      <c r="C729" s="161" t="s">
        <v>1656</v>
      </c>
      <c r="D729" s="162">
        <v>90</v>
      </c>
      <c r="E729" s="163">
        <v>918.94676988651963</v>
      </c>
      <c r="F729" s="164">
        <v>82705.20928978677</v>
      </c>
      <c r="G729" s="165" t="s">
        <v>1661</v>
      </c>
      <c r="H729" s="162">
        <v>12368</v>
      </c>
    </row>
    <row r="730" spans="2:8" x14ac:dyDescent="0.25">
      <c r="B730" s="166" t="s">
        <v>1665</v>
      </c>
      <c r="C730" s="167" t="s">
        <v>1656</v>
      </c>
      <c r="D730" s="168">
        <v>14</v>
      </c>
      <c r="E730" s="169">
        <v>710.13379041844917</v>
      </c>
      <c r="F730" s="170">
        <v>9941.8730658582881</v>
      </c>
      <c r="G730" s="171" t="s">
        <v>1659</v>
      </c>
      <c r="H730" s="168">
        <v>12464</v>
      </c>
    </row>
    <row r="731" spans="2:8" x14ac:dyDescent="0.25">
      <c r="B731" s="160" t="s">
        <v>1658</v>
      </c>
      <c r="C731" s="161" t="s">
        <v>1653</v>
      </c>
      <c r="D731" s="162">
        <v>174</v>
      </c>
      <c r="E731" s="163">
        <v>412.65956623293988</v>
      </c>
      <c r="F731" s="164">
        <v>71802.764524531536</v>
      </c>
      <c r="G731" s="165" t="s">
        <v>1659</v>
      </c>
      <c r="H731" s="162">
        <v>12492</v>
      </c>
    </row>
    <row r="732" spans="2:8" x14ac:dyDescent="0.25">
      <c r="B732" s="166" t="s">
        <v>1650</v>
      </c>
      <c r="C732" s="167" t="s">
        <v>356</v>
      </c>
      <c r="D732" s="168">
        <v>46</v>
      </c>
      <c r="E732" s="169">
        <v>685.08452972448958</v>
      </c>
      <c r="F732" s="170">
        <v>31513.888367326523</v>
      </c>
      <c r="G732" s="171" t="s">
        <v>1651</v>
      </c>
      <c r="H732" s="168">
        <v>12500</v>
      </c>
    </row>
    <row r="733" spans="2:8" x14ac:dyDescent="0.25">
      <c r="B733" s="160" t="s">
        <v>1665</v>
      </c>
      <c r="C733" s="161" t="s">
        <v>1656</v>
      </c>
      <c r="D733" s="162">
        <v>1</v>
      </c>
      <c r="E733" s="163">
        <v>710.13379041844917</v>
      </c>
      <c r="F733" s="164">
        <v>710.13379041844917</v>
      </c>
      <c r="G733" s="165" t="s">
        <v>1659</v>
      </c>
      <c r="H733" s="162">
        <v>12562</v>
      </c>
    </row>
    <row r="734" spans="2:8" x14ac:dyDescent="0.25">
      <c r="B734" s="166" t="s">
        <v>1666</v>
      </c>
      <c r="C734" s="167" t="s">
        <v>356</v>
      </c>
      <c r="D734" s="168">
        <v>4</v>
      </c>
      <c r="E734" s="169">
        <v>332.52460871838827</v>
      </c>
      <c r="F734" s="170">
        <v>1330.0984348735531</v>
      </c>
      <c r="G734" s="171" t="s">
        <v>1667</v>
      </c>
      <c r="H734" s="168">
        <v>12606</v>
      </c>
    </row>
    <row r="735" spans="2:8" x14ac:dyDescent="0.25">
      <c r="B735" s="160" t="s">
        <v>1669</v>
      </c>
      <c r="C735" s="161" t="s">
        <v>1656</v>
      </c>
      <c r="D735" s="162">
        <v>64</v>
      </c>
      <c r="E735" s="163">
        <v>58.506537185795999</v>
      </c>
      <c r="F735" s="164">
        <v>3744.4183798909439</v>
      </c>
      <c r="G735" s="165" t="s">
        <v>1659</v>
      </c>
      <c r="H735" s="162">
        <v>12624</v>
      </c>
    </row>
    <row r="736" spans="2:8" x14ac:dyDescent="0.25">
      <c r="B736" s="166" t="s">
        <v>1660</v>
      </c>
      <c r="C736" s="167" t="s">
        <v>355</v>
      </c>
      <c r="D736" s="168">
        <v>2</v>
      </c>
      <c r="E736" s="169">
        <v>19.147665484160999</v>
      </c>
      <c r="F736" s="170">
        <v>38.295330968321998</v>
      </c>
      <c r="G736" s="171" t="s">
        <v>1661</v>
      </c>
      <c r="H736" s="168">
        <v>12660</v>
      </c>
    </row>
    <row r="737" spans="2:8" x14ac:dyDescent="0.25">
      <c r="B737" s="160" t="s">
        <v>1662</v>
      </c>
      <c r="C737" s="161" t="s">
        <v>1656</v>
      </c>
      <c r="D737" s="162">
        <v>73</v>
      </c>
      <c r="E737" s="163">
        <v>918.94676988651963</v>
      </c>
      <c r="F737" s="164">
        <v>67083.114201715929</v>
      </c>
      <c r="G737" s="165" t="s">
        <v>1661</v>
      </c>
      <c r="H737" s="162">
        <v>12663</v>
      </c>
    </row>
    <row r="738" spans="2:8" x14ac:dyDescent="0.25">
      <c r="B738" s="166" t="s">
        <v>1660</v>
      </c>
      <c r="C738" s="167" t="s">
        <v>355</v>
      </c>
      <c r="D738" s="168">
        <v>2</v>
      </c>
      <c r="E738" s="169">
        <v>19.147665484160999</v>
      </c>
      <c r="F738" s="170">
        <v>38.295330968321998</v>
      </c>
      <c r="G738" s="171" t="s">
        <v>1661</v>
      </c>
      <c r="H738" s="168">
        <v>12712</v>
      </c>
    </row>
    <row r="739" spans="2:8" x14ac:dyDescent="0.25">
      <c r="B739" s="160" t="s">
        <v>1660</v>
      </c>
      <c r="C739" s="161" t="s">
        <v>355</v>
      </c>
      <c r="D739" s="162">
        <v>2</v>
      </c>
      <c r="E739" s="163">
        <v>19.147665484160999</v>
      </c>
      <c r="F739" s="164">
        <v>38.295330968321998</v>
      </c>
      <c r="G739" s="165" t="s">
        <v>1661</v>
      </c>
      <c r="H739" s="162">
        <v>12788</v>
      </c>
    </row>
    <row r="740" spans="2:8" x14ac:dyDescent="0.25">
      <c r="B740" s="166" t="s">
        <v>1650</v>
      </c>
      <c r="C740" s="167" t="s">
        <v>356</v>
      </c>
      <c r="D740" s="168">
        <v>101</v>
      </c>
      <c r="E740" s="169">
        <v>685.08452972448958</v>
      </c>
      <c r="F740" s="170">
        <v>69193.537502173451</v>
      </c>
      <c r="G740" s="171" t="s">
        <v>1651</v>
      </c>
      <c r="H740" s="168">
        <v>12789</v>
      </c>
    </row>
    <row r="741" spans="2:8" x14ac:dyDescent="0.25">
      <c r="B741" s="160" t="s">
        <v>1655</v>
      </c>
      <c r="C741" s="161" t="s">
        <v>1656</v>
      </c>
      <c r="D741" s="162">
        <v>3</v>
      </c>
      <c r="E741" s="163">
        <v>722.60968396089356</v>
      </c>
      <c r="F741" s="164">
        <v>2167.8290518826807</v>
      </c>
      <c r="G741" s="165" t="s">
        <v>1654</v>
      </c>
      <c r="H741" s="162">
        <v>12798</v>
      </c>
    </row>
    <row r="742" spans="2:8" x14ac:dyDescent="0.25">
      <c r="B742" s="166" t="s">
        <v>1652</v>
      </c>
      <c r="C742" s="167" t="s">
        <v>1653</v>
      </c>
      <c r="D742" s="168">
        <v>15</v>
      </c>
      <c r="E742" s="169">
        <v>95.535014098134994</v>
      </c>
      <c r="F742" s="170">
        <v>1433.0252114720249</v>
      </c>
      <c r="G742" s="171" t="s">
        <v>1654</v>
      </c>
      <c r="H742" s="168">
        <v>12806</v>
      </c>
    </row>
    <row r="743" spans="2:8" x14ac:dyDescent="0.25">
      <c r="B743" s="160" t="s">
        <v>1652</v>
      </c>
      <c r="C743" s="161" t="s">
        <v>1653</v>
      </c>
      <c r="D743" s="162">
        <v>7</v>
      </c>
      <c r="E743" s="163">
        <v>95.535014098134994</v>
      </c>
      <c r="F743" s="164">
        <v>668.74509868694497</v>
      </c>
      <c r="G743" s="165" t="s">
        <v>1654</v>
      </c>
      <c r="H743" s="162">
        <v>12818</v>
      </c>
    </row>
    <row r="744" spans="2:8" x14ac:dyDescent="0.25">
      <c r="B744" s="166" t="s">
        <v>1657</v>
      </c>
      <c r="C744" s="167" t="s">
        <v>355</v>
      </c>
      <c r="D744" s="168">
        <v>31</v>
      </c>
      <c r="E744" s="169">
        <v>40.333238638787542</v>
      </c>
      <c r="F744" s="170">
        <v>1250.3303978024137</v>
      </c>
      <c r="G744" s="171" t="s">
        <v>1654</v>
      </c>
      <c r="H744" s="168">
        <v>12848</v>
      </c>
    </row>
    <row r="745" spans="2:8" x14ac:dyDescent="0.25">
      <c r="B745" s="160" t="s">
        <v>1669</v>
      </c>
      <c r="C745" s="161" t="s">
        <v>1656</v>
      </c>
      <c r="D745" s="162">
        <v>35</v>
      </c>
      <c r="E745" s="163">
        <v>58.506537185795999</v>
      </c>
      <c r="F745" s="164">
        <v>2047.7288015028601</v>
      </c>
      <c r="G745" s="165" t="s">
        <v>1659</v>
      </c>
      <c r="H745" s="162">
        <v>12930</v>
      </c>
    </row>
    <row r="746" spans="2:8" x14ac:dyDescent="0.25">
      <c r="B746" s="166" t="s">
        <v>1669</v>
      </c>
      <c r="C746" s="167" t="s">
        <v>1656</v>
      </c>
      <c r="D746" s="168">
        <v>64</v>
      </c>
      <c r="E746" s="169">
        <v>58.506537185795999</v>
      </c>
      <c r="F746" s="170">
        <v>3744.4183798909439</v>
      </c>
      <c r="G746" s="171" t="s">
        <v>1659</v>
      </c>
      <c r="H746" s="168">
        <v>12936</v>
      </c>
    </row>
    <row r="747" spans="2:8" x14ac:dyDescent="0.25">
      <c r="B747" s="160" t="s">
        <v>1670</v>
      </c>
      <c r="C747" s="161" t="s">
        <v>356</v>
      </c>
      <c r="D747" s="162">
        <v>2</v>
      </c>
      <c r="E747" s="163">
        <v>508.42909319374786</v>
      </c>
      <c r="F747" s="164">
        <v>1016.8581863874957</v>
      </c>
      <c r="G747" s="165" t="s">
        <v>1661</v>
      </c>
      <c r="H747" s="162">
        <v>12960</v>
      </c>
    </row>
    <row r="748" spans="2:8" x14ac:dyDescent="0.25">
      <c r="B748" s="166" t="s">
        <v>1663</v>
      </c>
      <c r="C748" s="167" t="s">
        <v>1653</v>
      </c>
      <c r="D748" s="168">
        <v>28</v>
      </c>
      <c r="E748" s="169">
        <v>858.91696029735044</v>
      </c>
      <c r="F748" s="170">
        <v>24049.674888325811</v>
      </c>
      <c r="G748" s="171" t="s">
        <v>1654</v>
      </c>
      <c r="H748" s="168">
        <v>12960</v>
      </c>
    </row>
    <row r="749" spans="2:8" x14ac:dyDescent="0.25">
      <c r="B749" s="160" t="s">
        <v>1664</v>
      </c>
      <c r="C749" s="161" t="s">
        <v>355</v>
      </c>
      <c r="D749" s="162">
        <v>9</v>
      </c>
      <c r="E749" s="163">
        <v>246.5</v>
      </c>
      <c r="F749" s="164">
        <v>2218.5</v>
      </c>
      <c r="G749" s="165" t="s">
        <v>1651</v>
      </c>
      <c r="H749" s="162">
        <v>12972</v>
      </c>
    </row>
    <row r="750" spans="2:8" x14ac:dyDescent="0.25">
      <c r="B750" s="166" t="s">
        <v>1650</v>
      </c>
      <c r="C750" s="167" t="s">
        <v>356</v>
      </c>
      <c r="D750" s="168">
        <v>101</v>
      </c>
      <c r="E750" s="169">
        <v>685.08452972448958</v>
      </c>
      <c r="F750" s="170">
        <v>69193.537502173451</v>
      </c>
      <c r="G750" s="171" t="s">
        <v>1651</v>
      </c>
      <c r="H750" s="168">
        <v>12987</v>
      </c>
    </row>
    <row r="751" spans="2:8" x14ac:dyDescent="0.25">
      <c r="B751" s="160" t="s">
        <v>1657</v>
      </c>
      <c r="C751" s="161" t="s">
        <v>355</v>
      </c>
      <c r="D751" s="162">
        <v>31</v>
      </c>
      <c r="E751" s="163">
        <v>40.333238638787542</v>
      </c>
      <c r="F751" s="164">
        <v>1250.3303978024137</v>
      </c>
      <c r="G751" s="165" t="s">
        <v>1654</v>
      </c>
      <c r="H751" s="162">
        <v>13041</v>
      </c>
    </row>
    <row r="752" spans="2:8" x14ac:dyDescent="0.25">
      <c r="B752" s="166" t="s">
        <v>1655</v>
      </c>
      <c r="C752" s="167" t="s">
        <v>1656</v>
      </c>
      <c r="D752" s="168">
        <v>2</v>
      </c>
      <c r="E752" s="169">
        <v>722.60968396089356</v>
      </c>
      <c r="F752" s="170">
        <v>1445.2193679217871</v>
      </c>
      <c r="G752" s="171" t="s">
        <v>1654</v>
      </c>
      <c r="H752" s="168">
        <v>13078</v>
      </c>
    </row>
    <row r="753" spans="2:8" x14ac:dyDescent="0.25">
      <c r="B753" s="160" t="s">
        <v>1658</v>
      </c>
      <c r="C753" s="161" t="s">
        <v>1653</v>
      </c>
      <c r="D753" s="162">
        <v>200</v>
      </c>
      <c r="E753" s="163">
        <v>412.65956623293988</v>
      </c>
      <c r="F753" s="164">
        <v>82531.913246587981</v>
      </c>
      <c r="G753" s="165" t="s">
        <v>1659</v>
      </c>
      <c r="H753" s="162">
        <v>13166</v>
      </c>
    </row>
    <row r="754" spans="2:8" x14ac:dyDescent="0.25">
      <c r="B754" s="166" t="s">
        <v>1655</v>
      </c>
      <c r="C754" s="167" t="s">
        <v>1656</v>
      </c>
      <c r="D754" s="168">
        <v>2</v>
      </c>
      <c r="E754" s="169">
        <v>722.60968396089356</v>
      </c>
      <c r="F754" s="170">
        <v>1445.2193679217871</v>
      </c>
      <c r="G754" s="171" t="s">
        <v>1654</v>
      </c>
      <c r="H754" s="168">
        <v>13188</v>
      </c>
    </row>
    <row r="755" spans="2:8" x14ac:dyDescent="0.25">
      <c r="B755" s="160" t="s">
        <v>1665</v>
      </c>
      <c r="C755" s="161" t="s">
        <v>1656</v>
      </c>
      <c r="D755" s="162">
        <v>14</v>
      </c>
      <c r="E755" s="163">
        <v>710.13379041844917</v>
      </c>
      <c r="F755" s="164">
        <v>9941.8730658582881</v>
      </c>
      <c r="G755" s="165" t="s">
        <v>1659</v>
      </c>
      <c r="H755" s="162">
        <v>13257</v>
      </c>
    </row>
    <row r="756" spans="2:8" x14ac:dyDescent="0.25">
      <c r="B756" s="166" t="s">
        <v>1658</v>
      </c>
      <c r="C756" s="167" t="s">
        <v>1653</v>
      </c>
      <c r="D756" s="168">
        <v>174</v>
      </c>
      <c r="E756" s="169">
        <v>412.65956623293988</v>
      </c>
      <c r="F756" s="170">
        <v>71802.764524531536</v>
      </c>
      <c r="G756" s="171" t="s">
        <v>1659</v>
      </c>
      <c r="H756" s="168">
        <v>13290</v>
      </c>
    </row>
    <row r="757" spans="2:8" x14ac:dyDescent="0.25">
      <c r="B757" s="160" t="s">
        <v>1662</v>
      </c>
      <c r="C757" s="161" t="s">
        <v>1656</v>
      </c>
      <c r="D757" s="162">
        <v>73</v>
      </c>
      <c r="E757" s="163">
        <v>918.94676988651963</v>
      </c>
      <c r="F757" s="164">
        <v>67083.114201715929</v>
      </c>
      <c r="G757" s="165" t="s">
        <v>1661</v>
      </c>
      <c r="H757" s="162">
        <v>13325</v>
      </c>
    </row>
    <row r="758" spans="2:8" x14ac:dyDescent="0.25">
      <c r="B758" s="166" t="s">
        <v>1668</v>
      </c>
      <c r="C758" s="167" t="s">
        <v>355</v>
      </c>
      <c r="D758" s="168">
        <v>12</v>
      </c>
      <c r="E758" s="169">
        <v>901.83735540549128</v>
      </c>
      <c r="F758" s="170">
        <v>10822.048264865894</v>
      </c>
      <c r="G758" s="171" t="s">
        <v>1667</v>
      </c>
      <c r="H758" s="168">
        <v>13335</v>
      </c>
    </row>
    <row r="759" spans="2:8" x14ac:dyDescent="0.25">
      <c r="B759" s="160" t="s">
        <v>1666</v>
      </c>
      <c r="C759" s="161" t="s">
        <v>356</v>
      </c>
      <c r="D759" s="162">
        <v>4</v>
      </c>
      <c r="E759" s="163">
        <v>332.52460871838827</v>
      </c>
      <c r="F759" s="164">
        <v>1330.0984348735531</v>
      </c>
      <c r="G759" s="165" t="s">
        <v>1667</v>
      </c>
      <c r="H759" s="162">
        <v>13350</v>
      </c>
    </row>
    <row r="760" spans="2:8" x14ac:dyDescent="0.25">
      <c r="B760" s="166" t="s">
        <v>1657</v>
      </c>
      <c r="C760" s="167" t="s">
        <v>355</v>
      </c>
      <c r="D760" s="168">
        <v>31</v>
      </c>
      <c r="E760" s="169">
        <v>40.333238638787542</v>
      </c>
      <c r="F760" s="170">
        <v>1250.3303978024137</v>
      </c>
      <c r="G760" s="171" t="s">
        <v>1654</v>
      </c>
      <c r="H760" s="168">
        <v>13360</v>
      </c>
    </row>
    <row r="761" spans="2:8" x14ac:dyDescent="0.25">
      <c r="B761" s="160" t="s">
        <v>1669</v>
      </c>
      <c r="C761" s="161" t="s">
        <v>1656</v>
      </c>
      <c r="D761" s="162">
        <v>35</v>
      </c>
      <c r="E761" s="163">
        <v>58.506537185795999</v>
      </c>
      <c r="F761" s="164">
        <v>2047.7288015028601</v>
      </c>
      <c r="G761" s="165" t="s">
        <v>1659</v>
      </c>
      <c r="H761" s="162">
        <v>13400</v>
      </c>
    </row>
    <row r="762" spans="2:8" x14ac:dyDescent="0.25">
      <c r="B762" s="166" t="s">
        <v>1657</v>
      </c>
      <c r="C762" s="167" t="s">
        <v>355</v>
      </c>
      <c r="D762" s="168">
        <v>31</v>
      </c>
      <c r="E762" s="169">
        <v>40.333238638787542</v>
      </c>
      <c r="F762" s="170">
        <v>1250.3303978024137</v>
      </c>
      <c r="G762" s="171" t="s">
        <v>1654</v>
      </c>
      <c r="H762" s="168">
        <v>13433</v>
      </c>
    </row>
    <row r="763" spans="2:8" x14ac:dyDescent="0.25">
      <c r="B763" s="160" t="s">
        <v>1664</v>
      </c>
      <c r="C763" s="161" t="s">
        <v>355</v>
      </c>
      <c r="D763" s="162">
        <v>20</v>
      </c>
      <c r="E763" s="163">
        <v>246.5</v>
      </c>
      <c r="F763" s="164">
        <v>4930</v>
      </c>
      <c r="G763" s="165" t="s">
        <v>1651</v>
      </c>
      <c r="H763" s="162">
        <v>13452</v>
      </c>
    </row>
    <row r="764" spans="2:8" x14ac:dyDescent="0.25">
      <c r="B764" s="166" t="s">
        <v>1650</v>
      </c>
      <c r="C764" s="167" t="s">
        <v>356</v>
      </c>
      <c r="D764" s="168">
        <v>101</v>
      </c>
      <c r="E764" s="169">
        <v>685.08452972448958</v>
      </c>
      <c r="F764" s="170">
        <v>69193.537502173451</v>
      </c>
      <c r="G764" s="171" t="s">
        <v>1651</v>
      </c>
      <c r="H764" s="168">
        <v>13460</v>
      </c>
    </row>
    <row r="765" spans="2:8" x14ac:dyDescent="0.25">
      <c r="B765" s="160" t="s">
        <v>1662</v>
      </c>
      <c r="C765" s="161" t="s">
        <v>1656</v>
      </c>
      <c r="D765" s="162">
        <v>90</v>
      </c>
      <c r="E765" s="163">
        <v>918.94676988651963</v>
      </c>
      <c r="F765" s="164">
        <v>82705.20928978677</v>
      </c>
      <c r="G765" s="165" t="s">
        <v>1661</v>
      </c>
      <c r="H765" s="162">
        <v>13486</v>
      </c>
    </row>
    <row r="766" spans="2:8" x14ac:dyDescent="0.25">
      <c r="B766" s="166" t="s">
        <v>1663</v>
      </c>
      <c r="C766" s="167" t="s">
        <v>1653</v>
      </c>
      <c r="D766" s="168">
        <v>28</v>
      </c>
      <c r="E766" s="169">
        <v>858.91696029735044</v>
      </c>
      <c r="F766" s="170">
        <v>24049.674888325811</v>
      </c>
      <c r="G766" s="171" t="s">
        <v>1654</v>
      </c>
      <c r="H766" s="168">
        <v>13560</v>
      </c>
    </row>
    <row r="767" spans="2:8" x14ac:dyDescent="0.25">
      <c r="B767" s="160" t="s">
        <v>1658</v>
      </c>
      <c r="C767" s="161" t="s">
        <v>1653</v>
      </c>
      <c r="D767" s="162">
        <v>200</v>
      </c>
      <c r="E767" s="163">
        <v>412.65956623293988</v>
      </c>
      <c r="F767" s="164">
        <v>82531.913246587981</v>
      </c>
      <c r="G767" s="165" t="s">
        <v>1659</v>
      </c>
      <c r="H767" s="162">
        <v>13566</v>
      </c>
    </row>
    <row r="768" spans="2:8" x14ac:dyDescent="0.25">
      <c r="B768" s="166" t="s">
        <v>1658</v>
      </c>
      <c r="C768" s="167" t="s">
        <v>1653</v>
      </c>
      <c r="D768" s="168">
        <v>174</v>
      </c>
      <c r="E768" s="169">
        <v>412.65956623293988</v>
      </c>
      <c r="F768" s="170">
        <v>71802.764524531536</v>
      </c>
      <c r="G768" s="171" t="s">
        <v>1659</v>
      </c>
      <c r="H768" s="168">
        <v>13584</v>
      </c>
    </row>
    <row r="769" spans="2:8" x14ac:dyDescent="0.25">
      <c r="B769" s="160" t="s">
        <v>1650</v>
      </c>
      <c r="C769" s="161" t="s">
        <v>356</v>
      </c>
      <c r="D769" s="162">
        <v>46</v>
      </c>
      <c r="E769" s="163">
        <v>685.08452972448958</v>
      </c>
      <c r="F769" s="164">
        <v>31513.888367326523</v>
      </c>
      <c r="G769" s="165" t="s">
        <v>1651</v>
      </c>
      <c r="H769" s="162">
        <v>13584</v>
      </c>
    </row>
    <row r="770" spans="2:8" x14ac:dyDescent="0.25">
      <c r="B770" s="166" t="s">
        <v>1660</v>
      </c>
      <c r="C770" s="167" t="s">
        <v>355</v>
      </c>
      <c r="D770" s="168">
        <v>2</v>
      </c>
      <c r="E770" s="169">
        <v>19.147665484160999</v>
      </c>
      <c r="F770" s="170">
        <v>38.295330968321998</v>
      </c>
      <c r="G770" s="171" t="s">
        <v>1661</v>
      </c>
      <c r="H770" s="168">
        <v>13604</v>
      </c>
    </row>
    <row r="771" spans="2:8" x14ac:dyDescent="0.25">
      <c r="B771" s="160" t="s">
        <v>1671</v>
      </c>
      <c r="C771" s="161" t="s">
        <v>356</v>
      </c>
      <c r="D771" s="162">
        <v>1</v>
      </c>
      <c r="E771" s="163">
        <v>444.53228917292074</v>
      </c>
      <c r="F771" s="164">
        <v>444.53228917292074</v>
      </c>
      <c r="G771" s="165" t="s">
        <v>1651</v>
      </c>
      <c r="H771" s="162">
        <v>13662</v>
      </c>
    </row>
    <row r="772" spans="2:8" x14ac:dyDescent="0.25">
      <c r="B772" s="166" t="s">
        <v>1664</v>
      </c>
      <c r="C772" s="167" t="s">
        <v>355</v>
      </c>
      <c r="D772" s="168">
        <v>9</v>
      </c>
      <c r="E772" s="169">
        <v>246.5</v>
      </c>
      <c r="F772" s="170">
        <v>2218.5</v>
      </c>
      <c r="G772" s="171" t="s">
        <v>1651</v>
      </c>
      <c r="H772" s="168">
        <v>13708</v>
      </c>
    </row>
    <row r="773" spans="2:8" x14ac:dyDescent="0.25">
      <c r="B773" s="160" t="s">
        <v>1671</v>
      </c>
      <c r="C773" s="161" t="s">
        <v>356</v>
      </c>
      <c r="D773" s="162">
        <v>0</v>
      </c>
      <c r="E773" s="163">
        <v>444.53228917292074</v>
      </c>
      <c r="F773" s="164">
        <v>0</v>
      </c>
      <c r="G773" s="165" t="s">
        <v>1651</v>
      </c>
      <c r="H773" s="162">
        <v>13720</v>
      </c>
    </row>
    <row r="774" spans="2:8" x14ac:dyDescent="0.25">
      <c r="B774" s="166" t="s">
        <v>1652</v>
      </c>
      <c r="C774" s="167" t="s">
        <v>1653</v>
      </c>
      <c r="D774" s="168">
        <v>7</v>
      </c>
      <c r="E774" s="169">
        <v>95.535014098134994</v>
      </c>
      <c r="F774" s="170">
        <v>668.74509868694497</v>
      </c>
      <c r="G774" s="171" t="s">
        <v>1654</v>
      </c>
      <c r="H774" s="168">
        <v>13780</v>
      </c>
    </row>
    <row r="775" spans="2:8" x14ac:dyDescent="0.25">
      <c r="B775" s="160" t="s">
        <v>1660</v>
      </c>
      <c r="C775" s="161" t="s">
        <v>355</v>
      </c>
      <c r="D775" s="162">
        <v>2</v>
      </c>
      <c r="E775" s="163">
        <v>19.147665484160999</v>
      </c>
      <c r="F775" s="164">
        <v>38.295330968321998</v>
      </c>
      <c r="G775" s="165" t="s">
        <v>1661</v>
      </c>
      <c r="H775" s="162">
        <v>13804</v>
      </c>
    </row>
    <row r="776" spans="2:8" x14ac:dyDescent="0.25">
      <c r="B776" s="166" t="s">
        <v>1669</v>
      </c>
      <c r="C776" s="167" t="s">
        <v>1656</v>
      </c>
      <c r="D776" s="168">
        <v>64</v>
      </c>
      <c r="E776" s="169">
        <v>58.506537185795999</v>
      </c>
      <c r="F776" s="170">
        <v>3744.4183798909439</v>
      </c>
      <c r="G776" s="171" t="s">
        <v>1659</v>
      </c>
      <c r="H776" s="168">
        <v>13832</v>
      </c>
    </row>
    <row r="777" spans="2:8" x14ac:dyDescent="0.25">
      <c r="B777" s="160" t="s">
        <v>1669</v>
      </c>
      <c r="C777" s="161" t="s">
        <v>1656</v>
      </c>
      <c r="D777" s="162">
        <v>64</v>
      </c>
      <c r="E777" s="163">
        <v>58.506537185795999</v>
      </c>
      <c r="F777" s="164">
        <v>3744.4183798909439</v>
      </c>
      <c r="G777" s="165" t="s">
        <v>1659</v>
      </c>
      <c r="H777" s="162">
        <v>13838</v>
      </c>
    </row>
    <row r="778" spans="2:8" x14ac:dyDescent="0.25">
      <c r="B778" s="166" t="s">
        <v>1657</v>
      </c>
      <c r="C778" s="167" t="s">
        <v>355</v>
      </c>
      <c r="D778" s="168">
        <v>31</v>
      </c>
      <c r="E778" s="169">
        <v>40.333238638787542</v>
      </c>
      <c r="F778" s="170">
        <v>1250.3303978024137</v>
      </c>
      <c r="G778" s="171" t="s">
        <v>1654</v>
      </c>
      <c r="H778" s="168">
        <v>13878</v>
      </c>
    </row>
    <row r="779" spans="2:8" x14ac:dyDescent="0.25">
      <c r="B779" s="160" t="s">
        <v>1672</v>
      </c>
      <c r="C779" s="161" t="s">
        <v>1653</v>
      </c>
      <c r="D779" s="162">
        <v>5</v>
      </c>
      <c r="E779" s="163">
        <v>75.832140006051006</v>
      </c>
      <c r="F779" s="164">
        <v>379.16070003025504</v>
      </c>
      <c r="G779" s="165" t="s">
        <v>1661</v>
      </c>
      <c r="H779" s="162">
        <v>13891</v>
      </c>
    </row>
    <row r="780" spans="2:8" x14ac:dyDescent="0.25">
      <c r="B780" s="166" t="s">
        <v>1657</v>
      </c>
      <c r="C780" s="167" t="s">
        <v>355</v>
      </c>
      <c r="D780" s="168">
        <v>2</v>
      </c>
      <c r="E780" s="169">
        <v>40.333238638787542</v>
      </c>
      <c r="F780" s="170">
        <v>80.666477277575083</v>
      </c>
      <c r="G780" s="171" t="s">
        <v>1654</v>
      </c>
      <c r="H780" s="168">
        <v>13972</v>
      </c>
    </row>
    <row r="781" spans="2:8" x14ac:dyDescent="0.25">
      <c r="B781" s="160" t="s">
        <v>1670</v>
      </c>
      <c r="C781" s="161" t="s">
        <v>356</v>
      </c>
      <c r="D781" s="162">
        <v>2</v>
      </c>
      <c r="E781" s="163">
        <v>508.42909319374786</v>
      </c>
      <c r="F781" s="164">
        <v>1016.8581863874957</v>
      </c>
      <c r="G781" s="165" t="s">
        <v>1661</v>
      </c>
      <c r="H781" s="162">
        <v>13984</v>
      </c>
    </row>
    <row r="782" spans="2:8" x14ac:dyDescent="0.25">
      <c r="B782" s="166" t="s">
        <v>1657</v>
      </c>
      <c r="C782" s="167" t="s">
        <v>355</v>
      </c>
      <c r="D782" s="168">
        <v>2</v>
      </c>
      <c r="E782" s="169">
        <v>40.333238638787542</v>
      </c>
      <c r="F782" s="170">
        <v>80.666477277575083</v>
      </c>
      <c r="G782" s="171" t="s">
        <v>1654</v>
      </c>
      <c r="H782" s="168">
        <v>14010</v>
      </c>
    </row>
    <row r="783" spans="2:8" x14ac:dyDescent="0.25">
      <c r="B783" s="160" t="s">
        <v>1655</v>
      </c>
      <c r="C783" s="161" t="s">
        <v>1656</v>
      </c>
      <c r="D783" s="162">
        <v>3</v>
      </c>
      <c r="E783" s="163">
        <v>722.60968396089356</v>
      </c>
      <c r="F783" s="164">
        <v>2167.8290518826807</v>
      </c>
      <c r="G783" s="165" t="s">
        <v>1654</v>
      </c>
      <c r="H783" s="162">
        <v>14013</v>
      </c>
    </row>
    <row r="784" spans="2:8" x14ac:dyDescent="0.25">
      <c r="B784" s="166" t="s">
        <v>1652</v>
      </c>
      <c r="C784" s="167" t="s">
        <v>1653</v>
      </c>
      <c r="D784" s="168">
        <v>15</v>
      </c>
      <c r="E784" s="169">
        <v>95.535014098134994</v>
      </c>
      <c r="F784" s="170">
        <v>1433.0252114720249</v>
      </c>
      <c r="G784" s="171" t="s">
        <v>1654</v>
      </c>
      <c r="H784" s="168">
        <v>14022</v>
      </c>
    </row>
    <row r="785" spans="2:8" x14ac:dyDescent="0.25">
      <c r="B785" s="160" t="s">
        <v>1670</v>
      </c>
      <c r="C785" s="161" t="s">
        <v>356</v>
      </c>
      <c r="D785" s="162">
        <v>2</v>
      </c>
      <c r="E785" s="163">
        <v>508.42909319374786</v>
      </c>
      <c r="F785" s="164">
        <v>1016.8581863874957</v>
      </c>
      <c r="G785" s="165" t="s">
        <v>1661</v>
      </c>
      <c r="H785" s="162">
        <v>14080</v>
      </c>
    </row>
    <row r="786" spans="2:8" x14ac:dyDescent="0.25">
      <c r="B786" s="166" t="s">
        <v>1672</v>
      </c>
      <c r="C786" s="167" t="s">
        <v>1653</v>
      </c>
      <c r="D786" s="168">
        <v>5</v>
      </c>
      <c r="E786" s="169">
        <v>75.832140006051006</v>
      </c>
      <c r="F786" s="170">
        <v>379.16070003025504</v>
      </c>
      <c r="G786" s="171" t="s">
        <v>1661</v>
      </c>
      <c r="H786" s="168">
        <v>14091</v>
      </c>
    </row>
    <row r="787" spans="2:8" x14ac:dyDescent="0.25">
      <c r="B787" s="160" t="s">
        <v>1668</v>
      </c>
      <c r="C787" s="161" t="s">
        <v>355</v>
      </c>
      <c r="D787" s="162">
        <v>20</v>
      </c>
      <c r="E787" s="163">
        <v>901.83735540549128</v>
      </c>
      <c r="F787" s="164">
        <v>18036.747108109827</v>
      </c>
      <c r="G787" s="165" t="s">
        <v>1667</v>
      </c>
      <c r="H787" s="162">
        <v>14155</v>
      </c>
    </row>
    <row r="788" spans="2:8" x14ac:dyDescent="0.25">
      <c r="B788" s="166" t="s">
        <v>1657</v>
      </c>
      <c r="C788" s="167" t="s">
        <v>355</v>
      </c>
      <c r="D788" s="168">
        <v>2</v>
      </c>
      <c r="E788" s="169">
        <v>40.333238638787542</v>
      </c>
      <c r="F788" s="170">
        <v>80.666477277575083</v>
      </c>
      <c r="G788" s="171" t="s">
        <v>1654</v>
      </c>
      <c r="H788" s="168">
        <v>14166</v>
      </c>
    </row>
    <row r="789" spans="2:8" x14ac:dyDescent="0.25">
      <c r="B789" s="160" t="s">
        <v>1664</v>
      </c>
      <c r="C789" s="161" t="s">
        <v>355</v>
      </c>
      <c r="D789" s="162">
        <v>20</v>
      </c>
      <c r="E789" s="163">
        <v>246.5</v>
      </c>
      <c r="F789" s="164">
        <v>4930</v>
      </c>
      <c r="G789" s="165" t="s">
        <v>1651</v>
      </c>
      <c r="H789" s="162">
        <v>14168</v>
      </c>
    </row>
    <row r="790" spans="2:8" x14ac:dyDescent="0.25">
      <c r="B790" s="166" t="s">
        <v>1671</v>
      </c>
      <c r="C790" s="167" t="s">
        <v>356</v>
      </c>
      <c r="D790" s="168">
        <v>0</v>
      </c>
      <c r="E790" s="169">
        <v>444.53228917292074</v>
      </c>
      <c r="F790" s="170">
        <v>0</v>
      </c>
      <c r="G790" s="171" t="s">
        <v>1651</v>
      </c>
      <c r="H790" s="168">
        <v>14174</v>
      </c>
    </row>
    <row r="791" spans="2:8" x14ac:dyDescent="0.25">
      <c r="B791" s="160" t="s">
        <v>1652</v>
      </c>
      <c r="C791" s="161" t="s">
        <v>1653</v>
      </c>
      <c r="D791" s="162">
        <v>15</v>
      </c>
      <c r="E791" s="163">
        <v>95.535014098134994</v>
      </c>
      <c r="F791" s="164">
        <v>1433.0252114720249</v>
      </c>
      <c r="G791" s="165" t="s">
        <v>1654</v>
      </c>
      <c r="H791" s="162">
        <v>14196</v>
      </c>
    </row>
    <row r="792" spans="2:8" x14ac:dyDescent="0.25">
      <c r="B792" s="166" t="s">
        <v>1670</v>
      </c>
      <c r="C792" s="167" t="s">
        <v>356</v>
      </c>
      <c r="D792" s="168">
        <v>12</v>
      </c>
      <c r="E792" s="169">
        <v>508.42909319374786</v>
      </c>
      <c r="F792" s="170">
        <v>6101.1491183249746</v>
      </c>
      <c r="G792" s="171" t="s">
        <v>1661</v>
      </c>
      <c r="H792" s="168">
        <v>14208</v>
      </c>
    </row>
    <row r="793" spans="2:8" x14ac:dyDescent="0.25">
      <c r="B793" s="160" t="s">
        <v>1672</v>
      </c>
      <c r="C793" s="161" t="s">
        <v>1653</v>
      </c>
      <c r="D793" s="162">
        <v>23</v>
      </c>
      <c r="E793" s="163">
        <v>75.832140006051006</v>
      </c>
      <c r="F793" s="164">
        <v>1744.1392201391732</v>
      </c>
      <c r="G793" s="165" t="s">
        <v>1661</v>
      </c>
      <c r="H793" s="162">
        <v>14229</v>
      </c>
    </row>
    <row r="794" spans="2:8" x14ac:dyDescent="0.25">
      <c r="B794" s="166" t="s">
        <v>1666</v>
      </c>
      <c r="C794" s="167" t="s">
        <v>356</v>
      </c>
      <c r="D794" s="168">
        <v>4</v>
      </c>
      <c r="E794" s="169">
        <v>332.52460871838827</v>
      </c>
      <c r="F794" s="170">
        <v>1330.0984348735531</v>
      </c>
      <c r="G794" s="171" t="s">
        <v>1667</v>
      </c>
      <c r="H794" s="168">
        <v>14310</v>
      </c>
    </row>
    <row r="795" spans="2:8" x14ac:dyDescent="0.25">
      <c r="B795" s="160" t="s">
        <v>1670</v>
      </c>
      <c r="C795" s="161" t="s">
        <v>356</v>
      </c>
      <c r="D795" s="162">
        <v>2</v>
      </c>
      <c r="E795" s="163">
        <v>508.42909319374786</v>
      </c>
      <c r="F795" s="164">
        <v>1016.8581863874957</v>
      </c>
      <c r="G795" s="165" t="s">
        <v>1661</v>
      </c>
      <c r="H795" s="162">
        <v>14400</v>
      </c>
    </row>
    <row r="796" spans="2:8" x14ac:dyDescent="0.25">
      <c r="B796" s="166" t="s">
        <v>1664</v>
      </c>
      <c r="C796" s="167" t="s">
        <v>355</v>
      </c>
      <c r="D796" s="168">
        <v>9</v>
      </c>
      <c r="E796" s="169">
        <v>246.5</v>
      </c>
      <c r="F796" s="170">
        <v>2218.5</v>
      </c>
      <c r="G796" s="171" t="s">
        <v>1651</v>
      </c>
      <c r="H796" s="168">
        <v>14444</v>
      </c>
    </row>
    <row r="797" spans="2:8" x14ac:dyDescent="0.25">
      <c r="B797" s="160" t="s">
        <v>1672</v>
      </c>
      <c r="C797" s="161" t="s">
        <v>1653</v>
      </c>
      <c r="D797" s="162">
        <v>5</v>
      </c>
      <c r="E797" s="163">
        <v>75.832140006051006</v>
      </c>
      <c r="F797" s="164">
        <v>379.16070003025504</v>
      </c>
      <c r="G797" s="165" t="s">
        <v>1661</v>
      </c>
      <c r="H797" s="162">
        <v>14568</v>
      </c>
    </row>
    <row r="798" spans="2:8" x14ac:dyDescent="0.25">
      <c r="B798" s="166" t="s">
        <v>1665</v>
      </c>
      <c r="C798" s="167" t="s">
        <v>1656</v>
      </c>
      <c r="D798" s="168">
        <v>1</v>
      </c>
      <c r="E798" s="169">
        <v>710.13379041844917</v>
      </c>
      <c r="F798" s="170">
        <v>710.13379041844917</v>
      </c>
      <c r="G798" s="171" t="s">
        <v>1659</v>
      </c>
      <c r="H798" s="168">
        <v>14674</v>
      </c>
    </row>
    <row r="799" spans="2:8" x14ac:dyDescent="0.25">
      <c r="B799" s="160" t="s">
        <v>1669</v>
      </c>
      <c r="C799" s="161" t="s">
        <v>1656</v>
      </c>
      <c r="D799" s="162">
        <v>35</v>
      </c>
      <c r="E799" s="163">
        <v>58.506537185795999</v>
      </c>
      <c r="F799" s="164">
        <v>2047.7288015028601</v>
      </c>
      <c r="G799" s="165" t="s">
        <v>1659</v>
      </c>
      <c r="H799" s="162">
        <v>14680</v>
      </c>
    </row>
    <row r="800" spans="2:8" x14ac:dyDescent="0.25">
      <c r="B800" s="166" t="s">
        <v>1669</v>
      </c>
      <c r="C800" s="167" t="s">
        <v>1656</v>
      </c>
      <c r="D800" s="168">
        <v>64</v>
      </c>
      <c r="E800" s="169">
        <v>58.506537185795999</v>
      </c>
      <c r="F800" s="170">
        <v>3744.4183798909439</v>
      </c>
      <c r="G800" s="171" t="s">
        <v>1659</v>
      </c>
      <c r="H800" s="168">
        <v>14750</v>
      </c>
    </row>
    <row r="801" spans="2:8" x14ac:dyDescent="0.25">
      <c r="B801" s="160" t="s">
        <v>1663</v>
      </c>
      <c r="C801" s="161" t="s">
        <v>1653</v>
      </c>
      <c r="D801" s="162">
        <v>21</v>
      </c>
      <c r="E801" s="163">
        <v>858.91696029735044</v>
      </c>
      <c r="F801" s="164">
        <v>18037.256166244359</v>
      </c>
      <c r="G801" s="165" t="s">
        <v>1654</v>
      </c>
      <c r="H801" s="162">
        <v>14768</v>
      </c>
    </row>
    <row r="802" spans="2:8" x14ac:dyDescent="0.25">
      <c r="B802" s="166" t="s">
        <v>1662</v>
      </c>
      <c r="C802" s="167" t="s">
        <v>1656</v>
      </c>
      <c r="D802" s="168">
        <v>90</v>
      </c>
      <c r="E802" s="169">
        <v>918.94676988651963</v>
      </c>
      <c r="F802" s="170">
        <v>82705.20928978677</v>
      </c>
      <c r="G802" s="171" t="s">
        <v>1661</v>
      </c>
      <c r="H802" s="168">
        <v>14820</v>
      </c>
    </row>
    <row r="803" spans="2:8" x14ac:dyDescent="0.25">
      <c r="B803" s="160" t="s">
        <v>1671</v>
      </c>
      <c r="C803" s="161" t="s">
        <v>356</v>
      </c>
      <c r="D803" s="162">
        <v>0</v>
      </c>
      <c r="E803" s="163">
        <v>444.53228917292074</v>
      </c>
      <c r="F803" s="164">
        <v>0</v>
      </c>
      <c r="G803" s="165" t="s">
        <v>1651</v>
      </c>
      <c r="H803" s="162">
        <v>14832</v>
      </c>
    </row>
    <row r="804" spans="2:8" x14ac:dyDescent="0.25">
      <c r="B804" s="166" t="s">
        <v>1666</v>
      </c>
      <c r="C804" s="167" t="s">
        <v>356</v>
      </c>
      <c r="D804" s="168">
        <v>9</v>
      </c>
      <c r="E804" s="169">
        <v>332.52460871838827</v>
      </c>
      <c r="F804" s="170">
        <v>2992.7214784654943</v>
      </c>
      <c r="G804" s="171" t="s">
        <v>1667</v>
      </c>
      <c r="H804" s="168">
        <v>14839</v>
      </c>
    </row>
    <row r="805" spans="2:8" x14ac:dyDescent="0.25">
      <c r="B805" s="160" t="s">
        <v>1655</v>
      </c>
      <c r="C805" s="161" t="s">
        <v>1656</v>
      </c>
      <c r="D805" s="162">
        <v>3</v>
      </c>
      <c r="E805" s="163">
        <v>722.60968396089356</v>
      </c>
      <c r="F805" s="164">
        <v>2167.8290518826807</v>
      </c>
      <c r="G805" s="165" t="s">
        <v>1654</v>
      </c>
      <c r="H805" s="162">
        <v>14860</v>
      </c>
    </row>
    <row r="806" spans="2:8" x14ac:dyDescent="0.25">
      <c r="B806" s="166" t="s">
        <v>1669</v>
      </c>
      <c r="C806" s="167" t="s">
        <v>1656</v>
      </c>
      <c r="D806" s="168">
        <v>64</v>
      </c>
      <c r="E806" s="169">
        <v>58.506537185795999</v>
      </c>
      <c r="F806" s="170">
        <v>3744.4183798909439</v>
      </c>
      <c r="G806" s="171" t="s">
        <v>1659</v>
      </c>
      <c r="H806" s="168">
        <v>14926</v>
      </c>
    </row>
    <row r="807" spans="2:8" x14ac:dyDescent="0.25">
      <c r="B807" s="160" t="s">
        <v>1652</v>
      </c>
      <c r="C807" s="161" t="s">
        <v>1653</v>
      </c>
      <c r="D807" s="162">
        <v>7</v>
      </c>
      <c r="E807" s="163">
        <v>95.535014098134994</v>
      </c>
      <c r="F807" s="164">
        <v>668.74509868694497</v>
      </c>
      <c r="G807" s="165" t="s">
        <v>1654</v>
      </c>
      <c r="H807" s="162">
        <v>14934</v>
      </c>
    </row>
    <row r="808" spans="2:8" x14ac:dyDescent="0.25">
      <c r="B808" s="166" t="s">
        <v>1662</v>
      </c>
      <c r="C808" s="167" t="s">
        <v>1656</v>
      </c>
      <c r="D808" s="168">
        <v>73</v>
      </c>
      <c r="E808" s="169">
        <v>918.94676988651963</v>
      </c>
      <c r="F808" s="170">
        <v>67083.114201715929</v>
      </c>
      <c r="G808" s="171" t="s">
        <v>1661</v>
      </c>
      <c r="H808" s="168">
        <v>15030</v>
      </c>
    </row>
    <row r="809" spans="2:8" x14ac:dyDescent="0.25">
      <c r="B809" s="160" t="s">
        <v>1672</v>
      </c>
      <c r="C809" s="161" t="s">
        <v>1653</v>
      </c>
      <c r="D809" s="162">
        <v>23</v>
      </c>
      <c r="E809" s="163">
        <v>75.832140006051006</v>
      </c>
      <c r="F809" s="164">
        <v>1744.1392201391732</v>
      </c>
      <c r="G809" s="165" t="s">
        <v>1661</v>
      </c>
      <c r="H809" s="162">
        <v>15093</v>
      </c>
    </row>
    <row r="810" spans="2:8" x14ac:dyDescent="0.25">
      <c r="B810" s="166" t="s">
        <v>1652</v>
      </c>
      <c r="C810" s="167" t="s">
        <v>1653</v>
      </c>
      <c r="D810" s="168">
        <v>7</v>
      </c>
      <c r="E810" s="169">
        <v>95.535014098134994</v>
      </c>
      <c r="F810" s="170">
        <v>668.74509868694497</v>
      </c>
      <c r="G810" s="171" t="s">
        <v>1654</v>
      </c>
      <c r="H810" s="168">
        <v>15134</v>
      </c>
    </row>
    <row r="811" spans="2:8" x14ac:dyDescent="0.25">
      <c r="B811" s="160" t="s">
        <v>1665</v>
      </c>
      <c r="C811" s="161" t="s">
        <v>1656</v>
      </c>
      <c r="D811" s="162">
        <v>14</v>
      </c>
      <c r="E811" s="163">
        <v>710.13379041844917</v>
      </c>
      <c r="F811" s="164">
        <v>9941.8730658582881</v>
      </c>
      <c r="G811" s="165" t="s">
        <v>1659</v>
      </c>
      <c r="H811" s="162">
        <v>15167</v>
      </c>
    </row>
    <row r="812" spans="2:8" x14ac:dyDescent="0.25">
      <c r="B812" s="166" t="s">
        <v>1655</v>
      </c>
      <c r="C812" s="167" t="s">
        <v>1656</v>
      </c>
      <c r="D812" s="168">
        <v>2</v>
      </c>
      <c r="E812" s="169">
        <v>722.60968396089356</v>
      </c>
      <c r="F812" s="170">
        <v>1445.2193679217871</v>
      </c>
      <c r="G812" s="171" t="s">
        <v>1654</v>
      </c>
      <c r="H812" s="168">
        <v>15180</v>
      </c>
    </row>
    <row r="813" spans="2:8" x14ac:dyDescent="0.25">
      <c r="B813" s="160" t="s">
        <v>1672</v>
      </c>
      <c r="C813" s="161" t="s">
        <v>1653</v>
      </c>
      <c r="D813" s="162">
        <v>5</v>
      </c>
      <c r="E813" s="163">
        <v>75.832140006051006</v>
      </c>
      <c r="F813" s="164">
        <v>379.16070003025504</v>
      </c>
      <c r="G813" s="165" t="s">
        <v>1661</v>
      </c>
      <c r="H813" s="162">
        <v>15204</v>
      </c>
    </row>
    <row r="814" spans="2:8" x14ac:dyDescent="0.25">
      <c r="B814" s="166" t="s">
        <v>1666</v>
      </c>
      <c r="C814" s="167" t="s">
        <v>356</v>
      </c>
      <c r="D814" s="168">
        <v>4</v>
      </c>
      <c r="E814" s="169">
        <v>332.52460871838827</v>
      </c>
      <c r="F814" s="170">
        <v>1330.0984348735531</v>
      </c>
      <c r="G814" s="171" t="s">
        <v>1667</v>
      </c>
      <c r="H814" s="168">
        <v>15270</v>
      </c>
    </row>
    <row r="815" spans="2:8" x14ac:dyDescent="0.25">
      <c r="B815" s="160" t="s">
        <v>1658</v>
      </c>
      <c r="C815" s="161" t="s">
        <v>1653</v>
      </c>
      <c r="D815" s="162">
        <v>200</v>
      </c>
      <c r="E815" s="163">
        <v>412.65956623293988</v>
      </c>
      <c r="F815" s="164">
        <v>82531.913246587981</v>
      </c>
      <c r="G815" s="165" t="s">
        <v>1659</v>
      </c>
      <c r="H815" s="162">
        <v>15400</v>
      </c>
    </row>
    <row r="816" spans="2:8" x14ac:dyDescent="0.25">
      <c r="B816" s="166" t="s">
        <v>1666</v>
      </c>
      <c r="C816" s="167" t="s">
        <v>356</v>
      </c>
      <c r="D816" s="168">
        <v>4</v>
      </c>
      <c r="E816" s="169">
        <v>332.52460871838827</v>
      </c>
      <c r="F816" s="170">
        <v>1330.0984348735531</v>
      </c>
      <c r="G816" s="171" t="s">
        <v>1667</v>
      </c>
      <c r="H816" s="168">
        <v>15498</v>
      </c>
    </row>
    <row r="817" spans="2:8" x14ac:dyDescent="0.25">
      <c r="B817" s="160" t="s">
        <v>1671</v>
      </c>
      <c r="C817" s="161" t="s">
        <v>356</v>
      </c>
      <c r="D817" s="162">
        <v>0</v>
      </c>
      <c r="E817" s="163">
        <v>444.53228917292074</v>
      </c>
      <c r="F817" s="164">
        <v>0</v>
      </c>
      <c r="G817" s="165" t="s">
        <v>1651</v>
      </c>
      <c r="H817" s="162">
        <v>15512</v>
      </c>
    </row>
    <row r="818" spans="2:8" x14ac:dyDescent="0.25">
      <c r="B818" s="166" t="s">
        <v>1658</v>
      </c>
      <c r="C818" s="167" t="s">
        <v>1653</v>
      </c>
      <c r="D818" s="168">
        <v>200</v>
      </c>
      <c r="E818" s="169">
        <v>412.65956623293988</v>
      </c>
      <c r="F818" s="170">
        <v>82531.913246587981</v>
      </c>
      <c r="G818" s="171" t="s">
        <v>1659</v>
      </c>
      <c r="H818" s="168">
        <v>15540</v>
      </c>
    </row>
    <row r="819" spans="2:8" x14ac:dyDescent="0.25">
      <c r="B819" s="160" t="s">
        <v>1668</v>
      </c>
      <c r="C819" s="161" t="s">
        <v>355</v>
      </c>
      <c r="D819" s="162">
        <v>20</v>
      </c>
      <c r="E819" s="163">
        <v>901.83735540549128</v>
      </c>
      <c r="F819" s="164">
        <v>18036.747108109827</v>
      </c>
      <c r="G819" s="165" t="s">
        <v>1667</v>
      </c>
      <c r="H819" s="162">
        <v>15630</v>
      </c>
    </row>
    <row r="820" spans="2:8" x14ac:dyDescent="0.25">
      <c r="B820" s="166" t="s">
        <v>1663</v>
      </c>
      <c r="C820" s="167" t="s">
        <v>1653</v>
      </c>
      <c r="D820" s="168">
        <v>21</v>
      </c>
      <c r="E820" s="169">
        <v>858.91696029735044</v>
      </c>
      <c r="F820" s="170">
        <v>18037.256166244359</v>
      </c>
      <c r="G820" s="171" t="s">
        <v>1654</v>
      </c>
      <c r="H820" s="168">
        <v>15656</v>
      </c>
    </row>
    <row r="821" spans="2:8" x14ac:dyDescent="0.25">
      <c r="B821" s="160" t="s">
        <v>1666</v>
      </c>
      <c r="C821" s="161" t="s">
        <v>356</v>
      </c>
      <c r="D821" s="162">
        <v>9</v>
      </c>
      <c r="E821" s="163">
        <v>332.52460871838827</v>
      </c>
      <c r="F821" s="164">
        <v>2992.7214784654943</v>
      </c>
      <c r="G821" s="165" t="s">
        <v>1667</v>
      </c>
      <c r="H821" s="162">
        <v>15672</v>
      </c>
    </row>
    <row r="822" spans="2:8" x14ac:dyDescent="0.25">
      <c r="B822" s="166" t="s">
        <v>1670</v>
      </c>
      <c r="C822" s="167" t="s">
        <v>356</v>
      </c>
      <c r="D822" s="168">
        <v>2</v>
      </c>
      <c r="E822" s="169">
        <v>508.42909319374786</v>
      </c>
      <c r="F822" s="170">
        <v>1016.8581863874957</v>
      </c>
      <c r="G822" s="171" t="s">
        <v>1661</v>
      </c>
      <c r="H822" s="168">
        <v>15776</v>
      </c>
    </row>
    <row r="823" spans="2:8" x14ac:dyDescent="0.25">
      <c r="B823" s="160" t="s">
        <v>1652</v>
      </c>
      <c r="C823" s="161" t="s">
        <v>1653</v>
      </c>
      <c r="D823" s="162">
        <v>15</v>
      </c>
      <c r="E823" s="163">
        <v>95.535014098134994</v>
      </c>
      <c r="F823" s="164">
        <v>1433.0252114720249</v>
      </c>
      <c r="G823" s="165" t="s">
        <v>1654</v>
      </c>
      <c r="H823" s="162">
        <v>15846</v>
      </c>
    </row>
    <row r="824" spans="2:8" x14ac:dyDescent="0.25">
      <c r="B824" s="166" t="s">
        <v>1652</v>
      </c>
      <c r="C824" s="167" t="s">
        <v>1653</v>
      </c>
      <c r="D824" s="168">
        <v>7</v>
      </c>
      <c r="E824" s="169">
        <v>95.535014098134994</v>
      </c>
      <c r="F824" s="170">
        <v>668.74509868694497</v>
      </c>
      <c r="G824" s="171" t="s">
        <v>1654</v>
      </c>
      <c r="H824" s="168">
        <v>15876</v>
      </c>
    </row>
    <row r="825" spans="2:8" x14ac:dyDescent="0.25">
      <c r="B825" s="160" t="s">
        <v>1662</v>
      </c>
      <c r="C825" s="161" t="s">
        <v>1656</v>
      </c>
      <c r="D825" s="162">
        <v>73</v>
      </c>
      <c r="E825" s="163">
        <v>918.94676988651963</v>
      </c>
      <c r="F825" s="164">
        <v>67083.114201715929</v>
      </c>
      <c r="G825" s="165" t="s">
        <v>1661</v>
      </c>
      <c r="H825" s="162">
        <v>15897</v>
      </c>
    </row>
    <row r="826" spans="2:8" x14ac:dyDescent="0.25">
      <c r="B826" s="166" t="s">
        <v>1664</v>
      </c>
      <c r="C826" s="167" t="s">
        <v>355</v>
      </c>
      <c r="D826" s="168">
        <v>9</v>
      </c>
      <c r="E826" s="169">
        <v>246.5</v>
      </c>
      <c r="F826" s="170">
        <v>2218.5</v>
      </c>
      <c r="G826" s="171" t="s">
        <v>1651</v>
      </c>
      <c r="H826" s="168">
        <v>15960</v>
      </c>
    </row>
    <row r="827" spans="2:8" x14ac:dyDescent="0.25">
      <c r="B827" s="160" t="s">
        <v>1658</v>
      </c>
      <c r="C827" s="161" t="s">
        <v>1653</v>
      </c>
      <c r="D827" s="162">
        <v>200</v>
      </c>
      <c r="E827" s="163">
        <v>412.65956623293988</v>
      </c>
      <c r="F827" s="164">
        <v>82531.913246587981</v>
      </c>
      <c r="G827" s="165" t="s">
        <v>1659</v>
      </c>
      <c r="H827" s="162">
        <v>15964</v>
      </c>
    </row>
    <row r="828" spans="2:8" x14ac:dyDescent="0.25">
      <c r="B828" s="166" t="s">
        <v>1650</v>
      </c>
      <c r="C828" s="167" t="s">
        <v>356</v>
      </c>
      <c r="D828" s="168">
        <v>101</v>
      </c>
      <c r="E828" s="169">
        <v>685.08452972448958</v>
      </c>
      <c r="F828" s="170">
        <v>69193.537502173451</v>
      </c>
      <c r="G828" s="171" t="s">
        <v>1651</v>
      </c>
      <c r="H828" s="168">
        <v>16025</v>
      </c>
    </row>
    <row r="829" spans="2:8" x14ac:dyDescent="0.25">
      <c r="B829" s="160" t="s">
        <v>1652</v>
      </c>
      <c r="C829" s="161" t="s">
        <v>1653</v>
      </c>
      <c r="D829" s="162">
        <v>15</v>
      </c>
      <c r="E829" s="163">
        <v>95.535014098134994</v>
      </c>
      <c r="F829" s="164">
        <v>1433.0252114720249</v>
      </c>
      <c r="G829" s="165" t="s">
        <v>1654</v>
      </c>
      <c r="H829" s="162">
        <v>16040</v>
      </c>
    </row>
    <row r="830" spans="2:8" x14ac:dyDescent="0.25">
      <c r="B830" s="166" t="s">
        <v>1669</v>
      </c>
      <c r="C830" s="167" t="s">
        <v>1656</v>
      </c>
      <c r="D830" s="168">
        <v>35</v>
      </c>
      <c r="E830" s="169">
        <v>58.506537185795999</v>
      </c>
      <c r="F830" s="170">
        <v>2047.7288015028601</v>
      </c>
      <c r="G830" s="171" t="s">
        <v>1659</v>
      </c>
      <c r="H830" s="168">
        <v>16086</v>
      </c>
    </row>
    <row r="831" spans="2:8" x14ac:dyDescent="0.25">
      <c r="B831" s="160" t="s">
        <v>1665</v>
      </c>
      <c r="C831" s="161" t="s">
        <v>1656</v>
      </c>
      <c r="D831" s="162">
        <v>14</v>
      </c>
      <c r="E831" s="163">
        <v>710.13379041844917</v>
      </c>
      <c r="F831" s="164">
        <v>9941.8730658582881</v>
      </c>
      <c r="G831" s="165" t="s">
        <v>1659</v>
      </c>
      <c r="H831" s="162">
        <v>16095</v>
      </c>
    </row>
    <row r="832" spans="2:8" x14ac:dyDescent="0.25">
      <c r="B832" s="166" t="s">
        <v>1652</v>
      </c>
      <c r="C832" s="167" t="s">
        <v>1653</v>
      </c>
      <c r="D832" s="168">
        <v>7</v>
      </c>
      <c r="E832" s="169">
        <v>95.535014098134994</v>
      </c>
      <c r="F832" s="170">
        <v>668.74509868694497</v>
      </c>
      <c r="G832" s="171" t="s">
        <v>1654</v>
      </c>
      <c r="H832" s="168">
        <v>16150</v>
      </c>
    </row>
    <row r="833" spans="2:8" x14ac:dyDescent="0.25">
      <c r="B833" s="160" t="s">
        <v>1672</v>
      </c>
      <c r="C833" s="161" t="s">
        <v>1653</v>
      </c>
      <c r="D833" s="162">
        <v>5</v>
      </c>
      <c r="E833" s="163">
        <v>75.832140006051006</v>
      </c>
      <c r="F833" s="164">
        <v>379.16070003025504</v>
      </c>
      <c r="G833" s="165" t="s">
        <v>1661</v>
      </c>
      <c r="H833" s="162">
        <v>16169</v>
      </c>
    </row>
    <row r="834" spans="2:8" x14ac:dyDescent="0.25">
      <c r="B834" s="166" t="s">
        <v>1662</v>
      </c>
      <c r="C834" s="167" t="s">
        <v>1656</v>
      </c>
      <c r="D834" s="168">
        <v>90</v>
      </c>
      <c r="E834" s="169">
        <v>918.94676988651963</v>
      </c>
      <c r="F834" s="170">
        <v>82705.20928978677</v>
      </c>
      <c r="G834" s="171" t="s">
        <v>1661</v>
      </c>
      <c r="H834" s="168">
        <v>16218</v>
      </c>
    </row>
    <row r="835" spans="2:8" x14ac:dyDescent="0.25">
      <c r="B835" s="160" t="s">
        <v>1670</v>
      </c>
      <c r="C835" s="161" t="s">
        <v>356</v>
      </c>
      <c r="D835" s="162">
        <v>12</v>
      </c>
      <c r="E835" s="163">
        <v>508.42909319374786</v>
      </c>
      <c r="F835" s="164">
        <v>6101.1491183249746</v>
      </c>
      <c r="G835" s="165" t="s">
        <v>1661</v>
      </c>
      <c r="H835" s="162">
        <v>16224</v>
      </c>
    </row>
    <row r="836" spans="2:8" x14ac:dyDescent="0.25">
      <c r="B836" s="166" t="s">
        <v>1650</v>
      </c>
      <c r="C836" s="167" t="s">
        <v>356</v>
      </c>
      <c r="D836" s="168">
        <v>46</v>
      </c>
      <c r="E836" s="169">
        <v>685.08452972448958</v>
      </c>
      <c r="F836" s="170">
        <v>31513.888367326523</v>
      </c>
      <c r="G836" s="171" t="s">
        <v>1651</v>
      </c>
      <c r="H836" s="168">
        <v>16425</v>
      </c>
    </row>
    <row r="837" spans="2:8" x14ac:dyDescent="0.25">
      <c r="B837" s="160" t="s">
        <v>1668</v>
      </c>
      <c r="C837" s="161" t="s">
        <v>355</v>
      </c>
      <c r="D837" s="162">
        <v>12</v>
      </c>
      <c r="E837" s="163">
        <v>901.83735540549128</v>
      </c>
      <c r="F837" s="164">
        <v>10822.048264865894</v>
      </c>
      <c r="G837" s="165" t="s">
        <v>1667</v>
      </c>
      <c r="H837" s="162">
        <v>16578</v>
      </c>
    </row>
    <row r="838" spans="2:8" x14ac:dyDescent="0.25">
      <c r="B838" s="166" t="s">
        <v>1650</v>
      </c>
      <c r="C838" s="167" t="s">
        <v>356</v>
      </c>
      <c r="D838" s="168">
        <v>46</v>
      </c>
      <c r="E838" s="169">
        <v>685.08452972448958</v>
      </c>
      <c r="F838" s="170">
        <v>31513.888367326523</v>
      </c>
      <c r="G838" s="171" t="s">
        <v>1651</v>
      </c>
      <c r="H838" s="168">
        <v>16583</v>
      </c>
    </row>
    <row r="839" spans="2:8" x14ac:dyDescent="0.25">
      <c r="B839" s="160" t="s">
        <v>1668</v>
      </c>
      <c r="C839" s="161" t="s">
        <v>355</v>
      </c>
      <c r="D839" s="162">
        <v>20</v>
      </c>
      <c r="E839" s="163">
        <v>901.83735540549128</v>
      </c>
      <c r="F839" s="164">
        <v>18036.747108109827</v>
      </c>
      <c r="G839" s="165" t="s">
        <v>1667</v>
      </c>
      <c r="H839" s="162">
        <v>16590</v>
      </c>
    </row>
    <row r="840" spans="2:8" x14ac:dyDescent="0.25">
      <c r="B840" s="166" t="s">
        <v>1663</v>
      </c>
      <c r="C840" s="167" t="s">
        <v>1653</v>
      </c>
      <c r="D840" s="168">
        <v>21</v>
      </c>
      <c r="E840" s="169">
        <v>858.91696029735044</v>
      </c>
      <c r="F840" s="170">
        <v>18037.256166244359</v>
      </c>
      <c r="G840" s="171" t="s">
        <v>1654</v>
      </c>
      <c r="H840" s="168">
        <v>16744</v>
      </c>
    </row>
    <row r="841" spans="2:8" x14ac:dyDescent="0.25">
      <c r="B841" s="160" t="s">
        <v>1671</v>
      </c>
      <c r="C841" s="161" t="s">
        <v>356</v>
      </c>
      <c r="D841" s="162">
        <v>1</v>
      </c>
      <c r="E841" s="163">
        <v>444.53228917292074</v>
      </c>
      <c r="F841" s="164">
        <v>444.53228917292074</v>
      </c>
      <c r="G841" s="165" t="s">
        <v>1651</v>
      </c>
      <c r="H841" s="162">
        <v>16752</v>
      </c>
    </row>
    <row r="842" spans="2:8" x14ac:dyDescent="0.25">
      <c r="B842" s="166" t="s">
        <v>1650</v>
      </c>
      <c r="C842" s="167" t="s">
        <v>356</v>
      </c>
      <c r="D842" s="168">
        <v>46</v>
      </c>
      <c r="E842" s="169">
        <v>685.08452972448958</v>
      </c>
      <c r="F842" s="170">
        <v>31513.888367326523</v>
      </c>
      <c r="G842" s="171" t="s">
        <v>1651</v>
      </c>
      <c r="H842" s="168">
        <v>16830</v>
      </c>
    </row>
    <row r="843" spans="2:8" x14ac:dyDescent="0.25">
      <c r="B843" s="160" t="s">
        <v>1671</v>
      </c>
      <c r="C843" s="161" t="s">
        <v>356</v>
      </c>
      <c r="D843" s="162">
        <v>1</v>
      </c>
      <c r="E843" s="163">
        <v>444.53228917292074</v>
      </c>
      <c r="F843" s="164">
        <v>444.53228917292074</v>
      </c>
      <c r="G843" s="165" t="s">
        <v>1651</v>
      </c>
      <c r="H843" s="162">
        <v>16856</v>
      </c>
    </row>
    <row r="844" spans="2:8" x14ac:dyDescent="0.25">
      <c r="B844" s="166" t="s">
        <v>1665</v>
      </c>
      <c r="C844" s="167" t="s">
        <v>1656</v>
      </c>
      <c r="D844" s="168">
        <v>1</v>
      </c>
      <c r="E844" s="169">
        <v>710.13379041844917</v>
      </c>
      <c r="F844" s="170">
        <v>710.13379041844917</v>
      </c>
      <c r="G844" s="171" t="s">
        <v>1659</v>
      </c>
      <c r="H844" s="168">
        <v>17145</v>
      </c>
    </row>
    <row r="845" spans="2:8" x14ac:dyDescent="0.25">
      <c r="B845" s="160" t="s">
        <v>1652</v>
      </c>
      <c r="C845" s="161" t="s">
        <v>1653</v>
      </c>
      <c r="D845" s="162">
        <v>7</v>
      </c>
      <c r="E845" s="163">
        <v>95.535014098134994</v>
      </c>
      <c r="F845" s="164">
        <v>668.74509868694497</v>
      </c>
      <c r="G845" s="165" t="s">
        <v>1654</v>
      </c>
      <c r="H845" s="162">
        <v>17178</v>
      </c>
    </row>
    <row r="846" spans="2:8" x14ac:dyDescent="0.25">
      <c r="B846" s="166" t="s">
        <v>1658</v>
      </c>
      <c r="C846" s="167" t="s">
        <v>1653</v>
      </c>
      <c r="D846" s="168">
        <v>174</v>
      </c>
      <c r="E846" s="169">
        <v>412.65956623293988</v>
      </c>
      <c r="F846" s="170">
        <v>71802.764524531536</v>
      </c>
      <c r="G846" s="171" t="s">
        <v>1659</v>
      </c>
      <c r="H846" s="168">
        <v>17342</v>
      </c>
    </row>
    <row r="847" spans="2:8" x14ac:dyDescent="0.25">
      <c r="B847" s="160" t="s">
        <v>1657</v>
      </c>
      <c r="C847" s="161" t="s">
        <v>355</v>
      </c>
      <c r="D847" s="162">
        <v>2</v>
      </c>
      <c r="E847" s="163">
        <v>40.333238638787542</v>
      </c>
      <c r="F847" s="164">
        <v>80.666477277575083</v>
      </c>
      <c r="G847" s="165" t="s">
        <v>1654</v>
      </c>
      <c r="H847" s="162">
        <v>17352</v>
      </c>
    </row>
    <row r="848" spans="2:8" x14ac:dyDescent="0.25">
      <c r="B848" s="166" t="s">
        <v>1671</v>
      </c>
      <c r="C848" s="167" t="s">
        <v>356</v>
      </c>
      <c r="D848" s="168">
        <v>0</v>
      </c>
      <c r="E848" s="169">
        <v>444.53228917292074</v>
      </c>
      <c r="F848" s="170">
        <v>0</v>
      </c>
      <c r="G848" s="171" t="s">
        <v>1651</v>
      </c>
      <c r="H848" s="168">
        <v>17580</v>
      </c>
    </row>
    <row r="849" spans="2:8" x14ac:dyDescent="0.25">
      <c r="B849" s="160" t="s">
        <v>1650</v>
      </c>
      <c r="C849" s="161" t="s">
        <v>356</v>
      </c>
      <c r="D849" s="162">
        <v>101</v>
      </c>
      <c r="E849" s="163">
        <v>685.08452972448958</v>
      </c>
      <c r="F849" s="164">
        <v>69193.537502173451</v>
      </c>
      <c r="G849" s="165" t="s">
        <v>1651</v>
      </c>
      <c r="H849" s="162">
        <v>17622</v>
      </c>
    </row>
    <row r="850" spans="2:8" x14ac:dyDescent="0.25">
      <c r="B850" s="166" t="s">
        <v>1664</v>
      </c>
      <c r="C850" s="167" t="s">
        <v>355</v>
      </c>
      <c r="D850" s="168">
        <v>9</v>
      </c>
      <c r="E850" s="169">
        <v>246.5</v>
      </c>
      <c r="F850" s="170">
        <v>2218.5</v>
      </c>
      <c r="G850" s="171" t="s">
        <v>1651</v>
      </c>
      <c r="H850" s="168">
        <v>17680</v>
      </c>
    </row>
    <row r="851" spans="2:8" x14ac:dyDescent="0.25">
      <c r="B851" s="160" t="s">
        <v>1665</v>
      </c>
      <c r="C851" s="161" t="s">
        <v>1656</v>
      </c>
      <c r="D851" s="162">
        <v>14</v>
      </c>
      <c r="E851" s="163">
        <v>710.13379041844917</v>
      </c>
      <c r="F851" s="164">
        <v>9941.8730658582881</v>
      </c>
      <c r="G851" s="165" t="s">
        <v>1659</v>
      </c>
      <c r="H851" s="162">
        <v>17703</v>
      </c>
    </row>
    <row r="852" spans="2:8" x14ac:dyDescent="0.25">
      <c r="B852" s="166" t="s">
        <v>1668</v>
      </c>
      <c r="C852" s="167" t="s">
        <v>355</v>
      </c>
      <c r="D852" s="168">
        <v>20</v>
      </c>
      <c r="E852" s="169">
        <v>901.83735540549128</v>
      </c>
      <c r="F852" s="170">
        <v>18036.747108109827</v>
      </c>
      <c r="G852" s="171" t="s">
        <v>1667</v>
      </c>
      <c r="H852" s="168">
        <v>17706</v>
      </c>
    </row>
    <row r="853" spans="2:8" x14ac:dyDescent="0.25">
      <c r="B853" s="160" t="s">
        <v>1662</v>
      </c>
      <c r="C853" s="161" t="s">
        <v>1656</v>
      </c>
      <c r="D853" s="162">
        <v>73</v>
      </c>
      <c r="E853" s="163">
        <v>918.94676988651963</v>
      </c>
      <c r="F853" s="164">
        <v>67083.114201715929</v>
      </c>
      <c r="G853" s="165" t="s">
        <v>1661</v>
      </c>
      <c r="H853" s="162">
        <v>17847</v>
      </c>
    </row>
    <row r="854" spans="2:8" x14ac:dyDescent="0.25">
      <c r="B854" s="166" t="s">
        <v>1660</v>
      </c>
      <c r="C854" s="167" t="s">
        <v>355</v>
      </c>
      <c r="D854" s="168">
        <v>2</v>
      </c>
      <c r="E854" s="169">
        <v>19.147665484160999</v>
      </c>
      <c r="F854" s="170">
        <v>38.295330968321998</v>
      </c>
      <c r="G854" s="171" t="s">
        <v>1661</v>
      </c>
      <c r="H854" s="168">
        <v>17952</v>
      </c>
    </row>
    <row r="855" spans="2:8" x14ac:dyDescent="0.25">
      <c r="B855" s="160" t="s">
        <v>1666</v>
      </c>
      <c r="C855" s="161" t="s">
        <v>356</v>
      </c>
      <c r="D855" s="162">
        <v>9</v>
      </c>
      <c r="E855" s="163">
        <v>332.52460871838827</v>
      </c>
      <c r="F855" s="164">
        <v>2992.7214784654943</v>
      </c>
      <c r="G855" s="165" t="s">
        <v>1667</v>
      </c>
      <c r="H855" s="162">
        <v>17976</v>
      </c>
    </row>
    <row r="856" spans="2:8" x14ac:dyDescent="0.25">
      <c r="B856" s="166" t="s">
        <v>1663</v>
      </c>
      <c r="C856" s="167" t="s">
        <v>1653</v>
      </c>
      <c r="D856" s="168">
        <v>21</v>
      </c>
      <c r="E856" s="169">
        <v>858.91696029735044</v>
      </c>
      <c r="F856" s="170">
        <v>18037.256166244359</v>
      </c>
      <c r="G856" s="171" t="s">
        <v>1654</v>
      </c>
      <c r="H856" s="168">
        <v>17976</v>
      </c>
    </row>
    <row r="857" spans="2:8" x14ac:dyDescent="0.25">
      <c r="B857" s="160" t="s">
        <v>1655</v>
      </c>
      <c r="C857" s="161" t="s">
        <v>1656</v>
      </c>
      <c r="D857" s="162">
        <v>3</v>
      </c>
      <c r="E857" s="163">
        <v>722.60968396089356</v>
      </c>
      <c r="F857" s="164">
        <v>2167.8290518826807</v>
      </c>
      <c r="G857" s="165" t="s">
        <v>1654</v>
      </c>
      <c r="H857" s="162">
        <v>18060</v>
      </c>
    </row>
    <row r="858" spans="2:8" x14ac:dyDescent="0.25">
      <c r="B858" s="166" t="s">
        <v>1672</v>
      </c>
      <c r="C858" s="167" t="s">
        <v>1653</v>
      </c>
      <c r="D858" s="168">
        <v>23</v>
      </c>
      <c r="E858" s="169">
        <v>75.832140006051006</v>
      </c>
      <c r="F858" s="170">
        <v>1744.1392201391732</v>
      </c>
      <c r="G858" s="171" t="s">
        <v>1661</v>
      </c>
      <c r="H858" s="168">
        <v>18067</v>
      </c>
    </row>
    <row r="859" spans="2:8" x14ac:dyDescent="0.25">
      <c r="B859" s="160" t="s">
        <v>1655</v>
      </c>
      <c r="C859" s="161" t="s">
        <v>1656</v>
      </c>
      <c r="D859" s="162">
        <v>2</v>
      </c>
      <c r="E859" s="163">
        <v>722.60968396089356</v>
      </c>
      <c r="F859" s="164">
        <v>1445.2193679217871</v>
      </c>
      <c r="G859" s="165" t="s">
        <v>1654</v>
      </c>
      <c r="H859" s="162">
        <v>18106</v>
      </c>
    </row>
    <row r="860" spans="2:8" x14ac:dyDescent="0.25">
      <c r="B860" s="166" t="s">
        <v>1671</v>
      </c>
      <c r="C860" s="167" t="s">
        <v>356</v>
      </c>
      <c r="D860" s="168">
        <v>0</v>
      </c>
      <c r="E860" s="169">
        <v>444.53228917292074</v>
      </c>
      <c r="F860" s="170">
        <v>0</v>
      </c>
      <c r="G860" s="171" t="s">
        <v>1651</v>
      </c>
      <c r="H860" s="168">
        <v>18120</v>
      </c>
    </row>
    <row r="861" spans="2:8" x14ac:dyDescent="0.25">
      <c r="B861" s="160" t="s">
        <v>1664</v>
      </c>
      <c r="C861" s="161" t="s">
        <v>355</v>
      </c>
      <c r="D861" s="162">
        <v>9</v>
      </c>
      <c r="E861" s="163">
        <v>246.5</v>
      </c>
      <c r="F861" s="164">
        <v>2218.5</v>
      </c>
      <c r="G861" s="165" t="s">
        <v>1651</v>
      </c>
      <c r="H861" s="162">
        <v>18124</v>
      </c>
    </row>
    <row r="862" spans="2:8" x14ac:dyDescent="0.25">
      <c r="B862" s="166" t="s">
        <v>1666</v>
      </c>
      <c r="C862" s="167" t="s">
        <v>356</v>
      </c>
      <c r="D862" s="168">
        <v>4</v>
      </c>
      <c r="E862" s="169">
        <v>332.52460871838827</v>
      </c>
      <c r="F862" s="170">
        <v>1330.0984348735531</v>
      </c>
      <c r="G862" s="171" t="s">
        <v>1667</v>
      </c>
      <c r="H862" s="168">
        <v>18226</v>
      </c>
    </row>
    <row r="863" spans="2:8" x14ac:dyDescent="0.25">
      <c r="B863" s="160" t="s">
        <v>1662</v>
      </c>
      <c r="C863" s="161" t="s">
        <v>1656</v>
      </c>
      <c r="D863" s="162">
        <v>90</v>
      </c>
      <c r="E863" s="163">
        <v>918.94676988651963</v>
      </c>
      <c r="F863" s="164">
        <v>82705.20928978677</v>
      </c>
      <c r="G863" s="165" t="s">
        <v>1661</v>
      </c>
      <c r="H863" s="162">
        <v>18249</v>
      </c>
    </row>
    <row r="864" spans="2:8" x14ac:dyDescent="0.25">
      <c r="B864" s="166" t="s">
        <v>1650</v>
      </c>
      <c r="C864" s="167" t="s">
        <v>356</v>
      </c>
      <c r="D864" s="168">
        <v>46</v>
      </c>
      <c r="E864" s="169">
        <v>685.08452972448958</v>
      </c>
      <c r="F864" s="170">
        <v>31513.888367326523</v>
      </c>
      <c r="G864" s="171" t="s">
        <v>1651</v>
      </c>
      <c r="H864" s="168">
        <v>18260</v>
      </c>
    </row>
    <row r="865" spans="2:8" x14ac:dyDescent="0.25">
      <c r="B865" s="160" t="s">
        <v>1655</v>
      </c>
      <c r="C865" s="161" t="s">
        <v>1656</v>
      </c>
      <c r="D865" s="162">
        <v>2</v>
      </c>
      <c r="E865" s="163">
        <v>722.60968396089356</v>
      </c>
      <c r="F865" s="164">
        <v>1445.2193679217871</v>
      </c>
      <c r="G865" s="165" t="s">
        <v>1654</v>
      </c>
      <c r="H865" s="162">
        <v>18299</v>
      </c>
    </row>
    <row r="866" spans="2:8" x14ac:dyDescent="0.25">
      <c r="B866" s="166" t="s">
        <v>1660</v>
      </c>
      <c r="C866" s="167" t="s">
        <v>355</v>
      </c>
      <c r="D866" s="168">
        <v>2</v>
      </c>
      <c r="E866" s="169">
        <v>19.147665484160999</v>
      </c>
      <c r="F866" s="170">
        <v>38.295330968321998</v>
      </c>
      <c r="G866" s="171" t="s">
        <v>1661</v>
      </c>
      <c r="H866" s="168">
        <v>18300</v>
      </c>
    </row>
    <row r="867" spans="2:8" x14ac:dyDescent="0.25">
      <c r="B867" s="160" t="s">
        <v>1669</v>
      </c>
      <c r="C867" s="161" t="s">
        <v>1656</v>
      </c>
      <c r="D867" s="162">
        <v>64</v>
      </c>
      <c r="E867" s="163">
        <v>58.506537185795999</v>
      </c>
      <c r="F867" s="164">
        <v>3744.4183798909439</v>
      </c>
      <c r="G867" s="165" t="s">
        <v>1659</v>
      </c>
      <c r="H867" s="162">
        <v>18312</v>
      </c>
    </row>
    <row r="868" spans="2:8" x14ac:dyDescent="0.25">
      <c r="B868" s="166" t="s">
        <v>1672</v>
      </c>
      <c r="C868" s="167" t="s">
        <v>1653</v>
      </c>
      <c r="D868" s="168">
        <v>23</v>
      </c>
      <c r="E868" s="169">
        <v>75.832140006051006</v>
      </c>
      <c r="F868" s="170">
        <v>1744.1392201391732</v>
      </c>
      <c r="G868" s="171" t="s">
        <v>1661</v>
      </c>
      <c r="H868" s="168">
        <v>18340</v>
      </c>
    </row>
    <row r="869" spans="2:8" x14ac:dyDescent="0.25">
      <c r="B869" s="160" t="s">
        <v>1662</v>
      </c>
      <c r="C869" s="161" t="s">
        <v>1656</v>
      </c>
      <c r="D869" s="162">
        <v>90</v>
      </c>
      <c r="E869" s="163">
        <v>918.94676988651963</v>
      </c>
      <c r="F869" s="164">
        <v>82705.20928978677</v>
      </c>
      <c r="G869" s="165" t="s">
        <v>1661</v>
      </c>
      <c r="H869" s="162">
        <v>18414</v>
      </c>
    </row>
    <row r="870" spans="2:8" x14ac:dyDescent="0.25">
      <c r="B870" s="166" t="s">
        <v>1669</v>
      </c>
      <c r="C870" s="167" t="s">
        <v>1656</v>
      </c>
      <c r="D870" s="168">
        <v>64</v>
      </c>
      <c r="E870" s="169">
        <v>58.506537185795999</v>
      </c>
      <c r="F870" s="170">
        <v>3744.4183798909439</v>
      </c>
      <c r="G870" s="171" t="s">
        <v>1659</v>
      </c>
      <c r="H870" s="168">
        <v>18522</v>
      </c>
    </row>
    <row r="871" spans="2:8" x14ac:dyDescent="0.25">
      <c r="B871" s="160" t="s">
        <v>1672</v>
      </c>
      <c r="C871" s="161" t="s">
        <v>1653</v>
      </c>
      <c r="D871" s="162">
        <v>23</v>
      </c>
      <c r="E871" s="163">
        <v>75.832140006051006</v>
      </c>
      <c r="F871" s="164">
        <v>1744.1392201391732</v>
      </c>
      <c r="G871" s="165" t="s">
        <v>1661</v>
      </c>
      <c r="H871" s="162">
        <v>18549</v>
      </c>
    </row>
    <row r="872" spans="2:8" x14ac:dyDescent="0.25">
      <c r="B872" s="166" t="s">
        <v>1665</v>
      </c>
      <c r="C872" s="167" t="s">
        <v>1656</v>
      </c>
      <c r="D872" s="168">
        <v>14</v>
      </c>
      <c r="E872" s="169">
        <v>710.13379041844917</v>
      </c>
      <c r="F872" s="170">
        <v>9941.8730658582881</v>
      </c>
      <c r="G872" s="171" t="s">
        <v>1659</v>
      </c>
      <c r="H872" s="168">
        <v>18570</v>
      </c>
    </row>
    <row r="873" spans="2:8" x14ac:dyDescent="0.25">
      <c r="B873" s="160" t="s">
        <v>1662</v>
      </c>
      <c r="C873" s="161" t="s">
        <v>1656</v>
      </c>
      <c r="D873" s="162">
        <v>73</v>
      </c>
      <c r="E873" s="163">
        <v>918.94676988651963</v>
      </c>
      <c r="F873" s="164">
        <v>67083.114201715929</v>
      </c>
      <c r="G873" s="165" t="s">
        <v>1661</v>
      </c>
      <c r="H873" s="162">
        <v>18585</v>
      </c>
    </row>
    <row r="874" spans="2:8" x14ac:dyDescent="0.25">
      <c r="B874" s="166" t="s">
        <v>1669</v>
      </c>
      <c r="C874" s="167" t="s">
        <v>1656</v>
      </c>
      <c r="D874" s="168">
        <v>64</v>
      </c>
      <c r="E874" s="169">
        <v>58.506537185795999</v>
      </c>
      <c r="F874" s="170">
        <v>3744.4183798909439</v>
      </c>
      <c r="G874" s="171" t="s">
        <v>1659</v>
      </c>
      <c r="H874" s="168">
        <v>18612</v>
      </c>
    </row>
    <row r="875" spans="2:8" x14ac:dyDescent="0.25">
      <c r="B875" s="160" t="s">
        <v>1668</v>
      </c>
      <c r="C875" s="161" t="s">
        <v>355</v>
      </c>
      <c r="D875" s="162">
        <v>20</v>
      </c>
      <c r="E875" s="163">
        <v>901.83735540549128</v>
      </c>
      <c r="F875" s="164">
        <v>18036.747108109827</v>
      </c>
      <c r="G875" s="165" t="s">
        <v>1667</v>
      </c>
      <c r="H875" s="162">
        <v>18648</v>
      </c>
    </row>
    <row r="876" spans="2:8" x14ac:dyDescent="0.25">
      <c r="B876" s="166" t="s">
        <v>1665</v>
      </c>
      <c r="C876" s="167" t="s">
        <v>1656</v>
      </c>
      <c r="D876" s="168">
        <v>14</v>
      </c>
      <c r="E876" s="169">
        <v>710.13379041844917</v>
      </c>
      <c r="F876" s="170">
        <v>9941.8730658582881</v>
      </c>
      <c r="G876" s="171" t="s">
        <v>1659</v>
      </c>
      <c r="H876" s="168">
        <v>18653</v>
      </c>
    </row>
    <row r="877" spans="2:8" x14ac:dyDescent="0.25">
      <c r="B877" s="160" t="s">
        <v>1669</v>
      </c>
      <c r="C877" s="161" t="s">
        <v>1656</v>
      </c>
      <c r="D877" s="162">
        <v>64</v>
      </c>
      <c r="E877" s="163">
        <v>58.506537185795999</v>
      </c>
      <c r="F877" s="164">
        <v>3744.4183798909439</v>
      </c>
      <c r="G877" s="165" t="s">
        <v>1659</v>
      </c>
      <c r="H877" s="162">
        <v>18668</v>
      </c>
    </row>
    <row r="878" spans="2:8" x14ac:dyDescent="0.25">
      <c r="B878" s="166" t="s">
        <v>1665</v>
      </c>
      <c r="C878" s="167" t="s">
        <v>1656</v>
      </c>
      <c r="D878" s="168">
        <v>1</v>
      </c>
      <c r="E878" s="169">
        <v>710.13379041844917</v>
      </c>
      <c r="F878" s="170">
        <v>710.13379041844917</v>
      </c>
      <c r="G878" s="171" t="s">
        <v>1659</v>
      </c>
      <c r="H878" s="168">
        <v>18711</v>
      </c>
    </row>
    <row r="879" spans="2:8" x14ac:dyDescent="0.25">
      <c r="B879" s="160" t="s">
        <v>1665</v>
      </c>
      <c r="C879" s="161" t="s">
        <v>1656</v>
      </c>
      <c r="D879" s="162">
        <v>1</v>
      </c>
      <c r="E879" s="163">
        <v>710.13379041844917</v>
      </c>
      <c r="F879" s="164">
        <v>710.13379041844917</v>
      </c>
      <c r="G879" s="165" t="s">
        <v>1659</v>
      </c>
      <c r="H879" s="162">
        <v>19021</v>
      </c>
    </row>
    <row r="880" spans="2:8" x14ac:dyDescent="0.25">
      <c r="B880" s="166" t="s">
        <v>1671</v>
      </c>
      <c r="C880" s="167" t="s">
        <v>356</v>
      </c>
      <c r="D880" s="168">
        <v>1</v>
      </c>
      <c r="E880" s="169">
        <v>444.53228917292074</v>
      </c>
      <c r="F880" s="170">
        <v>444.53228917292074</v>
      </c>
      <c r="G880" s="171" t="s">
        <v>1651</v>
      </c>
      <c r="H880" s="168">
        <v>19050</v>
      </c>
    </row>
    <row r="881" spans="2:8" x14ac:dyDescent="0.25">
      <c r="B881" s="160" t="s">
        <v>1660</v>
      </c>
      <c r="C881" s="161" t="s">
        <v>355</v>
      </c>
      <c r="D881" s="162">
        <v>2</v>
      </c>
      <c r="E881" s="163">
        <v>19.147665484160999</v>
      </c>
      <c r="F881" s="164">
        <v>38.295330968321998</v>
      </c>
      <c r="G881" s="165" t="s">
        <v>1661</v>
      </c>
      <c r="H881" s="162">
        <v>19104</v>
      </c>
    </row>
    <row r="882" spans="2:8" x14ac:dyDescent="0.25">
      <c r="B882" s="166" t="s">
        <v>1666</v>
      </c>
      <c r="C882" s="167" t="s">
        <v>356</v>
      </c>
      <c r="D882" s="168">
        <v>4</v>
      </c>
      <c r="E882" s="169">
        <v>332.52460871838827</v>
      </c>
      <c r="F882" s="170">
        <v>1330.0984348735531</v>
      </c>
      <c r="G882" s="171" t="s">
        <v>1667</v>
      </c>
      <c r="H882" s="168">
        <v>19128</v>
      </c>
    </row>
    <row r="883" spans="2:8" x14ac:dyDescent="0.25">
      <c r="B883" s="160" t="s">
        <v>1660</v>
      </c>
      <c r="C883" s="161" t="s">
        <v>355</v>
      </c>
      <c r="D883" s="162">
        <v>2</v>
      </c>
      <c r="E883" s="163">
        <v>19.147665484160999</v>
      </c>
      <c r="F883" s="164">
        <v>38.295330968321998</v>
      </c>
      <c r="G883" s="165" t="s">
        <v>1661</v>
      </c>
      <c r="H883" s="162">
        <v>19404</v>
      </c>
    </row>
    <row r="884" spans="2:8" x14ac:dyDescent="0.25">
      <c r="B884" s="166" t="s">
        <v>1666</v>
      </c>
      <c r="C884" s="167" t="s">
        <v>356</v>
      </c>
      <c r="D884" s="168">
        <v>9</v>
      </c>
      <c r="E884" s="169">
        <v>332.52460871838827</v>
      </c>
      <c r="F884" s="170">
        <v>2992.7214784654943</v>
      </c>
      <c r="G884" s="171" t="s">
        <v>1667</v>
      </c>
      <c r="H884" s="168">
        <v>19435</v>
      </c>
    </row>
    <row r="885" spans="2:8" x14ac:dyDescent="0.25">
      <c r="B885" s="160" t="s">
        <v>1670</v>
      </c>
      <c r="C885" s="161" t="s">
        <v>356</v>
      </c>
      <c r="D885" s="162">
        <v>12</v>
      </c>
      <c r="E885" s="163">
        <v>508.42909319374786</v>
      </c>
      <c r="F885" s="164">
        <v>6101.1491183249746</v>
      </c>
      <c r="G885" s="165" t="s">
        <v>1661</v>
      </c>
      <c r="H885" s="162">
        <v>19504</v>
      </c>
    </row>
    <row r="886" spans="2:8" x14ac:dyDescent="0.25">
      <c r="B886" s="166" t="s">
        <v>1669</v>
      </c>
      <c r="C886" s="167" t="s">
        <v>1656</v>
      </c>
      <c r="D886" s="168">
        <v>35</v>
      </c>
      <c r="E886" s="169">
        <v>58.506537185795999</v>
      </c>
      <c r="F886" s="170">
        <v>2047.7288015028601</v>
      </c>
      <c r="G886" s="171" t="s">
        <v>1659</v>
      </c>
      <c r="H886" s="168">
        <v>19668</v>
      </c>
    </row>
    <row r="887" spans="2:8" x14ac:dyDescent="0.25">
      <c r="B887" s="160" t="s">
        <v>1672</v>
      </c>
      <c r="C887" s="161" t="s">
        <v>1653</v>
      </c>
      <c r="D887" s="162">
        <v>5</v>
      </c>
      <c r="E887" s="163">
        <v>75.832140006051006</v>
      </c>
      <c r="F887" s="164">
        <v>379.16070003025504</v>
      </c>
      <c r="G887" s="165" t="s">
        <v>1661</v>
      </c>
      <c r="H887" s="162">
        <v>19690</v>
      </c>
    </row>
    <row r="888" spans="2:8" x14ac:dyDescent="0.25">
      <c r="B888" s="166" t="s">
        <v>1658</v>
      </c>
      <c r="C888" s="167" t="s">
        <v>1653</v>
      </c>
      <c r="D888" s="168">
        <v>174</v>
      </c>
      <c r="E888" s="169">
        <v>412.65956623293988</v>
      </c>
      <c r="F888" s="170">
        <v>71802.764524531536</v>
      </c>
      <c r="G888" s="171" t="s">
        <v>1659</v>
      </c>
      <c r="H888" s="168">
        <v>19728</v>
      </c>
    </row>
    <row r="889" spans="2:8" x14ac:dyDescent="0.25">
      <c r="B889" s="160" t="s">
        <v>1658</v>
      </c>
      <c r="C889" s="161" t="s">
        <v>1653</v>
      </c>
      <c r="D889" s="162">
        <v>200</v>
      </c>
      <c r="E889" s="163">
        <v>412.65956623293988</v>
      </c>
      <c r="F889" s="164">
        <v>82531.913246587981</v>
      </c>
      <c r="G889" s="165" t="s">
        <v>1659</v>
      </c>
      <c r="H889" s="162">
        <v>19844</v>
      </c>
    </row>
    <row r="890" spans="2:8" x14ac:dyDescent="0.25">
      <c r="B890" s="166" t="s">
        <v>1670</v>
      </c>
      <c r="C890" s="167" t="s">
        <v>356</v>
      </c>
      <c r="D890" s="168">
        <v>2</v>
      </c>
      <c r="E890" s="169">
        <v>508.42909319374786</v>
      </c>
      <c r="F890" s="170">
        <v>1016.8581863874957</v>
      </c>
      <c r="G890" s="171" t="s">
        <v>1661</v>
      </c>
      <c r="H890" s="168">
        <v>19872</v>
      </c>
    </row>
    <row r="891" spans="2:8" x14ac:dyDescent="0.25">
      <c r="B891" s="160" t="s">
        <v>1655</v>
      </c>
      <c r="C891" s="161" t="s">
        <v>1656</v>
      </c>
      <c r="D891" s="162">
        <v>3</v>
      </c>
      <c r="E891" s="163">
        <v>722.60968396089356</v>
      </c>
      <c r="F891" s="164">
        <v>2167.8290518826807</v>
      </c>
      <c r="G891" s="165" t="s">
        <v>1654</v>
      </c>
      <c r="H891" s="162">
        <v>20136</v>
      </c>
    </row>
    <row r="892" spans="2:8" x14ac:dyDescent="0.25">
      <c r="B892" s="166" t="s">
        <v>1655</v>
      </c>
      <c r="C892" s="167" t="s">
        <v>1656</v>
      </c>
      <c r="D892" s="168">
        <v>2</v>
      </c>
      <c r="E892" s="169">
        <v>722.60968396089356</v>
      </c>
      <c r="F892" s="170">
        <v>1445.2193679217871</v>
      </c>
      <c r="G892" s="171" t="s">
        <v>1654</v>
      </c>
      <c r="H892" s="168">
        <v>20155</v>
      </c>
    </row>
    <row r="893" spans="2:8" x14ac:dyDescent="0.25">
      <c r="B893" s="160" t="s">
        <v>1663</v>
      </c>
      <c r="C893" s="161" t="s">
        <v>1653</v>
      </c>
      <c r="D893" s="162">
        <v>21</v>
      </c>
      <c r="E893" s="163">
        <v>858.91696029735044</v>
      </c>
      <c r="F893" s="164">
        <v>18037.256166244359</v>
      </c>
      <c r="G893" s="165" t="s">
        <v>1654</v>
      </c>
      <c r="H893" s="162">
        <v>20184</v>
      </c>
    </row>
    <row r="894" spans="2:8" x14ac:dyDescent="0.25">
      <c r="B894" s="166" t="s">
        <v>1660</v>
      </c>
      <c r="C894" s="167" t="s">
        <v>355</v>
      </c>
      <c r="D894" s="168">
        <v>2</v>
      </c>
      <c r="E894" s="169">
        <v>19.147665484160999</v>
      </c>
      <c r="F894" s="170">
        <v>38.295330968321998</v>
      </c>
      <c r="G894" s="171" t="s">
        <v>1661</v>
      </c>
      <c r="H894" s="168">
        <v>20280</v>
      </c>
    </row>
    <row r="895" spans="2:8" x14ac:dyDescent="0.25">
      <c r="B895" s="160" t="s">
        <v>1665</v>
      </c>
      <c r="C895" s="161" t="s">
        <v>1656</v>
      </c>
      <c r="D895" s="162">
        <v>1</v>
      </c>
      <c r="E895" s="163">
        <v>710.13379041844917</v>
      </c>
      <c r="F895" s="164">
        <v>710.13379041844917</v>
      </c>
      <c r="G895" s="165" t="s">
        <v>1659</v>
      </c>
      <c r="H895" s="162">
        <v>20616</v>
      </c>
    </row>
    <row r="896" spans="2:8" x14ac:dyDescent="0.25">
      <c r="B896" s="166" t="s">
        <v>1657</v>
      </c>
      <c r="C896" s="167" t="s">
        <v>355</v>
      </c>
      <c r="D896" s="168">
        <v>31</v>
      </c>
      <c r="E896" s="169">
        <v>40.333238638787542</v>
      </c>
      <c r="F896" s="170">
        <v>1250.3303978024137</v>
      </c>
      <c r="G896" s="171" t="s">
        <v>1654</v>
      </c>
      <c r="H896" s="168">
        <v>20692</v>
      </c>
    </row>
    <row r="897" spans="2:8" x14ac:dyDescent="0.25">
      <c r="B897" s="160" t="s">
        <v>1672</v>
      </c>
      <c r="C897" s="161" t="s">
        <v>1653</v>
      </c>
      <c r="D897" s="162">
        <v>5</v>
      </c>
      <c r="E897" s="163">
        <v>75.832140006051006</v>
      </c>
      <c r="F897" s="164">
        <v>379.16070003025504</v>
      </c>
      <c r="G897" s="165" t="s">
        <v>1661</v>
      </c>
      <c r="H897" s="162">
        <v>20774</v>
      </c>
    </row>
    <row r="898" spans="2:8" x14ac:dyDescent="0.25">
      <c r="B898" s="166" t="s">
        <v>1652</v>
      </c>
      <c r="C898" s="167" t="s">
        <v>1653</v>
      </c>
      <c r="D898" s="168">
        <v>15</v>
      </c>
      <c r="E898" s="169">
        <v>95.535014098134994</v>
      </c>
      <c r="F898" s="170">
        <v>1433.0252114720249</v>
      </c>
      <c r="G898" s="171" t="s">
        <v>1654</v>
      </c>
      <c r="H898" s="168">
        <v>20790</v>
      </c>
    </row>
    <row r="899" spans="2:8" x14ac:dyDescent="0.25">
      <c r="B899" s="160" t="s">
        <v>1664</v>
      </c>
      <c r="C899" s="161" t="s">
        <v>355</v>
      </c>
      <c r="D899" s="162">
        <v>20</v>
      </c>
      <c r="E899" s="163">
        <v>246.5</v>
      </c>
      <c r="F899" s="164">
        <v>4930</v>
      </c>
      <c r="G899" s="165" t="s">
        <v>1651</v>
      </c>
      <c r="H899" s="162">
        <v>20832</v>
      </c>
    </row>
    <row r="900" spans="2:8" x14ac:dyDescent="0.25">
      <c r="B900" s="166" t="s">
        <v>1665</v>
      </c>
      <c r="C900" s="167" t="s">
        <v>1656</v>
      </c>
      <c r="D900" s="168">
        <v>14</v>
      </c>
      <c r="E900" s="169">
        <v>710.13379041844917</v>
      </c>
      <c r="F900" s="170">
        <v>9941.8730658582881</v>
      </c>
      <c r="G900" s="171" t="s">
        <v>1659</v>
      </c>
      <c r="H900" s="168">
        <v>20916</v>
      </c>
    </row>
    <row r="901" spans="2:8" x14ac:dyDescent="0.25">
      <c r="B901" s="160" t="s">
        <v>1664</v>
      </c>
      <c r="C901" s="161" t="s">
        <v>355</v>
      </c>
      <c r="D901" s="162">
        <v>9</v>
      </c>
      <c r="E901" s="163">
        <v>246.5</v>
      </c>
      <c r="F901" s="164">
        <v>2218.5</v>
      </c>
      <c r="G901" s="165" t="s">
        <v>1651</v>
      </c>
      <c r="H901" s="162">
        <v>20996</v>
      </c>
    </row>
    <row r="902" spans="2:8" x14ac:dyDescent="0.25">
      <c r="B902" s="166" t="s">
        <v>1662</v>
      </c>
      <c r="C902" s="167" t="s">
        <v>1656</v>
      </c>
      <c r="D902" s="168">
        <v>73</v>
      </c>
      <c r="E902" s="169">
        <v>918.94676988651963</v>
      </c>
      <c r="F902" s="170">
        <v>67083.114201715929</v>
      </c>
      <c r="G902" s="171" t="s">
        <v>1661</v>
      </c>
      <c r="H902" s="168">
        <v>21025</v>
      </c>
    </row>
    <row r="903" spans="2:8" x14ac:dyDescent="0.25">
      <c r="B903" s="160" t="s">
        <v>1658</v>
      </c>
      <c r="C903" s="161" t="s">
        <v>1653</v>
      </c>
      <c r="D903" s="162">
        <v>174</v>
      </c>
      <c r="E903" s="163">
        <v>412.65956623293988</v>
      </c>
      <c r="F903" s="164">
        <v>71802.764524531536</v>
      </c>
      <c r="G903" s="165" t="s">
        <v>1659</v>
      </c>
      <c r="H903" s="162">
        <v>21330</v>
      </c>
    </row>
    <row r="904" spans="2:8" x14ac:dyDescent="0.25">
      <c r="B904" s="166" t="s">
        <v>1663</v>
      </c>
      <c r="C904" s="167" t="s">
        <v>1653</v>
      </c>
      <c r="D904" s="168">
        <v>21</v>
      </c>
      <c r="E904" s="169">
        <v>858.91696029735044</v>
      </c>
      <c r="F904" s="170">
        <v>18037.256166244359</v>
      </c>
      <c r="G904" s="171" t="s">
        <v>1654</v>
      </c>
      <c r="H904" s="168">
        <v>21384</v>
      </c>
    </row>
    <row r="905" spans="2:8" x14ac:dyDescent="0.25">
      <c r="B905" s="160" t="s">
        <v>1664</v>
      </c>
      <c r="C905" s="161" t="s">
        <v>355</v>
      </c>
      <c r="D905" s="162">
        <v>20</v>
      </c>
      <c r="E905" s="163">
        <v>246.5</v>
      </c>
      <c r="F905" s="164">
        <v>4930</v>
      </c>
      <c r="G905" s="165" t="s">
        <v>1651</v>
      </c>
      <c r="H905" s="162">
        <v>21460</v>
      </c>
    </row>
    <row r="906" spans="2:8" x14ac:dyDescent="0.25">
      <c r="B906" s="166" t="s">
        <v>1671</v>
      </c>
      <c r="C906" s="167" t="s">
        <v>356</v>
      </c>
      <c r="D906" s="168">
        <v>0</v>
      </c>
      <c r="E906" s="169">
        <v>444.53228917292074</v>
      </c>
      <c r="F906" s="170">
        <v>0</v>
      </c>
      <c r="G906" s="171" t="s">
        <v>1651</v>
      </c>
      <c r="H906" s="168">
        <v>21784</v>
      </c>
    </row>
    <row r="907" spans="2:8" x14ac:dyDescent="0.25">
      <c r="B907" s="160" t="s">
        <v>1666</v>
      </c>
      <c r="C907" s="161" t="s">
        <v>356</v>
      </c>
      <c r="D907" s="162">
        <v>4</v>
      </c>
      <c r="E907" s="163">
        <v>332.52460871838827</v>
      </c>
      <c r="F907" s="164">
        <v>1330.0984348735531</v>
      </c>
      <c r="G907" s="165" t="s">
        <v>1667</v>
      </c>
      <c r="H907" s="162">
        <v>21990</v>
      </c>
    </row>
    <row r="908" spans="2:8" x14ac:dyDescent="0.25">
      <c r="B908" s="166" t="s">
        <v>1655</v>
      </c>
      <c r="C908" s="167" t="s">
        <v>1656</v>
      </c>
      <c r="D908" s="168">
        <v>2</v>
      </c>
      <c r="E908" s="169">
        <v>722.60968396089356</v>
      </c>
      <c r="F908" s="170">
        <v>1445.2193679217871</v>
      </c>
      <c r="G908" s="171" t="s">
        <v>1654</v>
      </c>
      <c r="H908" s="168">
        <v>22056</v>
      </c>
    </row>
    <row r="909" spans="2:8" x14ac:dyDescent="0.25">
      <c r="B909" s="160" t="s">
        <v>1657</v>
      </c>
      <c r="C909" s="161" t="s">
        <v>355</v>
      </c>
      <c r="D909" s="162">
        <v>2</v>
      </c>
      <c r="E909" s="163">
        <v>40.333238638787542</v>
      </c>
      <c r="F909" s="164">
        <v>80.666477277575083</v>
      </c>
      <c r="G909" s="165" t="s">
        <v>1654</v>
      </c>
      <c r="H909" s="162">
        <v>22075</v>
      </c>
    </row>
    <row r="910" spans="2:8" x14ac:dyDescent="0.25">
      <c r="B910" s="166" t="s">
        <v>1666</v>
      </c>
      <c r="C910" s="167" t="s">
        <v>356</v>
      </c>
      <c r="D910" s="168">
        <v>4</v>
      </c>
      <c r="E910" s="169">
        <v>332.52460871838827</v>
      </c>
      <c r="F910" s="170">
        <v>1330.0984348735531</v>
      </c>
      <c r="G910" s="171" t="s">
        <v>1667</v>
      </c>
      <c r="H910" s="168">
        <v>22200</v>
      </c>
    </row>
    <row r="911" spans="2:8" x14ac:dyDescent="0.25">
      <c r="B911" s="160" t="s">
        <v>1671</v>
      </c>
      <c r="C911" s="161" t="s">
        <v>356</v>
      </c>
      <c r="D911" s="162">
        <v>1</v>
      </c>
      <c r="E911" s="163">
        <v>444.53228917292074</v>
      </c>
      <c r="F911" s="164">
        <v>444.53228917292074</v>
      </c>
      <c r="G911" s="165" t="s">
        <v>1651</v>
      </c>
      <c r="H911" s="162">
        <v>22232</v>
      </c>
    </row>
    <row r="912" spans="2:8" x14ac:dyDescent="0.25">
      <c r="B912" s="166" t="s">
        <v>1668</v>
      </c>
      <c r="C912" s="167" t="s">
        <v>355</v>
      </c>
      <c r="D912" s="168">
        <v>12</v>
      </c>
      <c r="E912" s="169">
        <v>901.83735540549128</v>
      </c>
      <c r="F912" s="170">
        <v>10822.048264865894</v>
      </c>
      <c r="G912" s="171" t="s">
        <v>1667</v>
      </c>
      <c r="H912" s="168">
        <v>22275</v>
      </c>
    </row>
    <row r="913" spans="2:8" x14ac:dyDescent="0.25">
      <c r="B913" s="160" t="s">
        <v>1662</v>
      </c>
      <c r="C913" s="161" t="s">
        <v>1656</v>
      </c>
      <c r="D913" s="162">
        <v>90</v>
      </c>
      <c r="E913" s="163">
        <v>918.94676988651963</v>
      </c>
      <c r="F913" s="164">
        <v>82705.20928978677</v>
      </c>
      <c r="G913" s="165" t="s">
        <v>1661</v>
      </c>
      <c r="H913" s="162">
        <v>22540</v>
      </c>
    </row>
    <row r="914" spans="2:8" x14ac:dyDescent="0.25">
      <c r="B914" s="166" t="s">
        <v>1666</v>
      </c>
      <c r="C914" s="167" t="s">
        <v>356</v>
      </c>
      <c r="D914" s="168">
        <v>9</v>
      </c>
      <c r="E914" s="169">
        <v>332.52460871838827</v>
      </c>
      <c r="F914" s="170">
        <v>2992.7214784654943</v>
      </c>
      <c r="G914" s="171" t="s">
        <v>1667</v>
      </c>
      <c r="H914" s="168">
        <v>22764</v>
      </c>
    </row>
    <row r="915" spans="2:8" x14ac:dyDescent="0.25">
      <c r="B915" s="160" t="s">
        <v>1655</v>
      </c>
      <c r="C915" s="161" t="s">
        <v>1656</v>
      </c>
      <c r="D915" s="162">
        <v>2</v>
      </c>
      <c r="E915" s="163">
        <v>722.60968396089356</v>
      </c>
      <c r="F915" s="164">
        <v>1445.2193679217871</v>
      </c>
      <c r="G915" s="165" t="s">
        <v>1654</v>
      </c>
      <c r="H915" s="162">
        <v>22939</v>
      </c>
    </row>
    <row r="916" spans="2:8" x14ac:dyDescent="0.25">
      <c r="B916" s="166" t="s">
        <v>1664</v>
      </c>
      <c r="C916" s="167" t="s">
        <v>355</v>
      </c>
      <c r="D916" s="168">
        <v>9</v>
      </c>
      <c r="E916" s="169">
        <v>246.5</v>
      </c>
      <c r="F916" s="170">
        <v>2218.5</v>
      </c>
      <c r="G916" s="171" t="s">
        <v>1651</v>
      </c>
      <c r="H916" s="168">
        <v>23004</v>
      </c>
    </row>
    <row r="917" spans="2:8" x14ac:dyDescent="0.25">
      <c r="B917" s="160" t="s">
        <v>1669</v>
      </c>
      <c r="C917" s="161" t="s">
        <v>1656</v>
      </c>
      <c r="D917" s="162">
        <v>35</v>
      </c>
      <c r="E917" s="163">
        <v>58.506537185795999</v>
      </c>
      <c r="F917" s="164">
        <v>2047.7288015028601</v>
      </c>
      <c r="G917" s="165" t="s">
        <v>1659</v>
      </c>
      <c r="H917" s="162">
        <v>23150</v>
      </c>
    </row>
    <row r="918" spans="2:8" x14ac:dyDescent="0.25">
      <c r="B918" s="166" t="s">
        <v>1664</v>
      </c>
      <c r="C918" s="167" t="s">
        <v>355</v>
      </c>
      <c r="D918" s="168">
        <v>20</v>
      </c>
      <c r="E918" s="169">
        <v>246.5</v>
      </c>
      <c r="F918" s="170">
        <v>4930</v>
      </c>
      <c r="G918" s="171" t="s">
        <v>1651</v>
      </c>
      <c r="H918" s="168">
        <v>23160</v>
      </c>
    </row>
    <row r="919" spans="2:8" x14ac:dyDescent="0.25">
      <c r="B919" s="160" t="s">
        <v>1658</v>
      </c>
      <c r="C919" s="161" t="s">
        <v>1653</v>
      </c>
      <c r="D919" s="162">
        <v>200</v>
      </c>
      <c r="E919" s="163">
        <v>412.65956623293988</v>
      </c>
      <c r="F919" s="164">
        <v>82531.913246587981</v>
      </c>
      <c r="G919" s="165" t="s">
        <v>1659</v>
      </c>
      <c r="H919" s="162">
        <v>23220</v>
      </c>
    </row>
    <row r="920" spans="2:8" x14ac:dyDescent="0.25">
      <c r="B920" s="166" t="s">
        <v>1669</v>
      </c>
      <c r="C920" s="167" t="s">
        <v>1656</v>
      </c>
      <c r="D920" s="168">
        <v>64</v>
      </c>
      <c r="E920" s="169">
        <v>58.506537185795999</v>
      </c>
      <c r="F920" s="170">
        <v>3744.4183798909439</v>
      </c>
      <c r="G920" s="171" t="s">
        <v>1659</v>
      </c>
      <c r="H920" s="168">
        <v>23660</v>
      </c>
    </row>
    <row r="921" spans="2:8" x14ac:dyDescent="0.25">
      <c r="B921" s="160" t="s">
        <v>1671</v>
      </c>
      <c r="C921" s="161" t="s">
        <v>356</v>
      </c>
      <c r="D921" s="162">
        <v>1</v>
      </c>
      <c r="E921" s="163">
        <v>444.53228917292074</v>
      </c>
      <c r="F921" s="164">
        <v>444.53228917292074</v>
      </c>
      <c r="G921" s="165" t="s">
        <v>1651</v>
      </c>
      <c r="H921" s="162">
        <v>23972</v>
      </c>
    </row>
    <row r="922" spans="2:8" x14ac:dyDescent="0.25">
      <c r="B922" s="166" t="s">
        <v>1664</v>
      </c>
      <c r="C922" s="167" t="s">
        <v>355</v>
      </c>
      <c r="D922" s="168">
        <v>20</v>
      </c>
      <c r="E922" s="169">
        <v>246.5</v>
      </c>
      <c r="F922" s="170">
        <v>4930</v>
      </c>
      <c r="G922" s="171" t="s">
        <v>1651</v>
      </c>
      <c r="H922" s="168">
        <v>24244</v>
      </c>
    </row>
    <row r="923" spans="2:8" x14ac:dyDescent="0.25">
      <c r="B923" s="160" t="s">
        <v>1663</v>
      </c>
      <c r="C923" s="161" t="s">
        <v>1653</v>
      </c>
      <c r="D923" s="162">
        <v>28</v>
      </c>
      <c r="E923" s="163">
        <v>858.91696029735044</v>
      </c>
      <c r="F923" s="164">
        <v>24049.674888325811</v>
      </c>
      <c r="G923" s="165" t="s">
        <v>1654</v>
      </c>
      <c r="H923" s="162">
        <v>24360</v>
      </c>
    </row>
    <row r="924" spans="2:8" x14ac:dyDescent="0.25">
      <c r="B924" s="166" t="s">
        <v>1652</v>
      </c>
      <c r="C924" s="167" t="s">
        <v>1653</v>
      </c>
      <c r="D924" s="168">
        <v>7</v>
      </c>
      <c r="E924" s="169">
        <v>95.535014098134994</v>
      </c>
      <c r="F924" s="170">
        <v>668.74509868694497</v>
      </c>
      <c r="G924" s="171" t="s">
        <v>1654</v>
      </c>
      <c r="H924" s="168">
        <v>24678</v>
      </c>
    </row>
    <row r="925" spans="2:8" x14ac:dyDescent="0.25">
      <c r="B925" s="160" t="s">
        <v>1662</v>
      </c>
      <c r="C925" s="161" t="s">
        <v>1656</v>
      </c>
      <c r="D925" s="162">
        <v>73</v>
      </c>
      <c r="E925" s="163">
        <v>918.94676988651963</v>
      </c>
      <c r="F925" s="164">
        <v>67083.114201715929</v>
      </c>
      <c r="G925" s="165" t="s">
        <v>1661</v>
      </c>
      <c r="H925" s="162">
        <v>24737</v>
      </c>
    </row>
    <row r="926" spans="2:8" x14ac:dyDescent="0.25">
      <c r="B926" s="166" t="s">
        <v>1672</v>
      </c>
      <c r="C926" s="167" t="s">
        <v>1653</v>
      </c>
      <c r="D926" s="168">
        <v>23</v>
      </c>
      <c r="E926" s="169">
        <v>75.832140006051006</v>
      </c>
      <c r="F926" s="170">
        <v>1744.1392201391732</v>
      </c>
      <c r="G926" s="171" t="s">
        <v>1661</v>
      </c>
      <c r="H926" s="168">
        <v>25491</v>
      </c>
    </row>
    <row r="927" spans="2:8" x14ac:dyDescent="0.25">
      <c r="B927" s="160" t="s">
        <v>1672</v>
      </c>
      <c r="C927" s="161" t="s">
        <v>1653</v>
      </c>
      <c r="D927" s="162">
        <v>5</v>
      </c>
      <c r="E927" s="163">
        <v>75.832140006051006</v>
      </c>
      <c r="F927" s="164">
        <v>379.16070003025504</v>
      </c>
      <c r="G927" s="165" t="s">
        <v>1661</v>
      </c>
      <c r="H927" s="162">
        <v>25956</v>
      </c>
    </row>
    <row r="928" spans="2:8" x14ac:dyDescent="0.25">
      <c r="B928" s="166" t="s">
        <v>1665</v>
      </c>
      <c r="C928" s="167" t="s">
        <v>1656</v>
      </c>
      <c r="D928" s="168">
        <v>14</v>
      </c>
      <c r="E928" s="169">
        <v>710.13379041844917</v>
      </c>
      <c r="F928" s="170">
        <v>9941.8730658582881</v>
      </c>
      <c r="G928" s="171" t="s">
        <v>1659</v>
      </c>
      <c r="H928" s="168">
        <v>26303</v>
      </c>
    </row>
    <row r="929" spans="2:8" x14ac:dyDescent="0.25">
      <c r="B929" s="160" t="s">
        <v>1670</v>
      </c>
      <c r="C929" s="161" t="s">
        <v>356</v>
      </c>
      <c r="D929" s="162">
        <v>12</v>
      </c>
      <c r="E929" s="163">
        <v>508.42909319374786</v>
      </c>
      <c r="F929" s="164">
        <v>6101.1491183249746</v>
      </c>
      <c r="G929" s="165" t="s">
        <v>1661</v>
      </c>
      <c r="H929" s="162">
        <v>26400</v>
      </c>
    </row>
    <row r="930" spans="2:8" x14ac:dyDescent="0.25">
      <c r="B930" s="166" t="s">
        <v>1664</v>
      </c>
      <c r="C930" s="167" t="s">
        <v>355</v>
      </c>
      <c r="D930" s="168">
        <v>9</v>
      </c>
      <c r="E930" s="169">
        <v>246.5</v>
      </c>
      <c r="F930" s="170">
        <v>2218.5</v>
      </c>
      <c r="G930" s="171" t="s">
        <v>1651</v>
      </c>
      <c r="H930" s="168">
        <v>26564</v>
      </c>
    </row>
    <row r="931" spans="2:8" x14ac:dyDescent="0.25">
      <c r="B931" s="160" t="s">
        <v>1652</v>
      </c>
      <c r="C931" s="161" t="s">
        <v>1653</v>
      </c>
      <c r="D931" s="162">
        <v>15</v>
      </c>
      <c r="E931" s="163">
        <v>95.535014098134994</v>
      </c>
      <c r="F931" s="164">
        <v>1433.0252114720249</v>
      </c>
      <c r="G931" s="165" t="s">
        <v>1654</v>
      </c>
      <c r="H931" s="162">
        <v>26940</v>
      </c>
    </row>
    <row r="932" spans="2:8" ht="15" x14ac:dyDescent="0.25">
      <c r="B932"/>
      <c r="C932"/>
      <c r="D932"/>
      <c r="E932"/>
      <c r="F932"/>
      <c r="G932"/>
      <c r="H932"/>
    </row>
    <row r="933" spans="2:8" ht="15" x14ac:dyDescent="0.25">
      <c r="B933"/>
      <c r="C933"/>
      <c r="D933"/>
      <c r="E933"/>
      <c r="F933"/>
      <c r="G933"/>
      <c r="H933"/>
    </row>
    <row r="934" spans="2:8" ht="15" x14ac:dyDescent="0.25">
      <c r="B934"/>
      <c r="C934"/>
      <c r="D934"/>
      <c r="E934"/>
      <c r="F934"/>
      <c r="G934"/>
      <c r="H934"/>
    </row>
    <row r="935" spans="2:8" ht="15" x14ac:dyDescent="0.25">
      <c r="B935"/>
      <c r="C935"/>
      <c r="D935"/>
      <c r="E935"/>
      <c r="F935"/>
      <c r="G935"/>
      <c r="H935"/>
    </row>
    <row r="936" spans="2:8" ht="15" x14ac:dyDescent="0.25">
      <c r="B936"/>
      <c r="C936"/>
      <c r="D936"/>
      <c r="E936"/>
      <c r="F936"/>
      <c r="G936"/>
      <c r="H936"/>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H935"/>
  <sheetViews>
    <sheetView zoomScaleNormal="100" workbookViewId="0">
      <selection activeCell="A2" sqref="A2"/>
    </sheetView>
  </sheetViews>
  <sheetFormatPr baseColWidth="10" defaultRowHeight="13.5" x14ac:dyDescent="0.25"/>
  <cols>
    <col min="1" max="1" width="3.42578125" style="92" customWidth="1"/>
    <col min="2" max="5" width="11.42578125" style="92"/>
    <col min="6" max="6" width="11.42578125" style="148"/>
    <col min="7" max="7" width="11.42578125" style="92"/>
    <col min="8" max="8" width="13.140625" style="149" customWidth="1"/>
    <col min="9" max="16384" width="11.42578125" style="92"/>
  </cols>
  <sheetData>
    <row r="2" spans="2:8" ht="15" x14ac:dyDescent="0.3">
      <c r="B2" s="95" t="s">
        <v>1642</v>
      </c>
    </row>
    <row r="4" spans="2:8" ht="15.75" thickBot="1" x14ac:dyDescent="0.35">
      <c r="B4" s="150" t="s">
        <v>1643</v>
      </c>
      <c r="C4" s="151" t="s">
        <v>1644</v>
      </c>
      <c r="D4" s="151" t="s">
        <v>1645</v>
      </c>
      <c r="E4" s="151" t="s">
        <v>1646</v>
      </c>
      <c r="F4" s="152" t="s">
        <v>1647</v>
      </c>
      <c r="G4" s="151" t="s">
        <v>1648</v>
      </c>
      <c r="H4" s="153" t="s">
        <v>1649</v>
      </c>
    </row>
    <row r="5" spans="2:8" ht="14.25" thickTop="1" x14ac:dyDescent="0.25">
      <c r="B5" s="154" t="s">
        <v>1650</v>
      </c>
      <c r="C5" s="155" t="s">
        <v>356</v>
      </c>
      <c r="D5" s="156">
        <v>101</v>
      </c>
      <c r="E5" s="157">
        <v>685.08452972448958</v>
      </c>
      <c r="F5" s="158">
        <v>69193.537502173451</v>
      </c>
      <c r="G5" s="159" t="s">
        <v>1651</v>
      </c>
      <c r="H5" s="156">
        <v>4</v>
      </c>
    </row>
    <row r="6" spans="2:8" x14ac:dyDescent="0.25">
      <c r="B6" s="160" t="s">
        <v>1652</v>
      </c>
      <c r="C6" s="161" t="s">
        <v>1653</v>
      </c>
      <c r="D6" s="162">
        <v>15</v>
      </c>
      <c r="E6" s="163">
        <v>95.535014098134994</v>
      </c>
      <c r="F6" s="164">
        <v>1433.0252114720249</v>
      </c>
      <c r="G6" s="165" t="s">
        <v>1654</v>
      </c>
      <c r="H6" s="162">
        <v>14</v>
      </c>
    </row>
    <row r="7" spans="2:8" x14ac:dyDescent="0.25">
      <c r="B7" s="166" t="s">
        <v>1655</v>
      </c>
      <c r="C7" s="167" t="s">
        <v>1656</v>
      </c>
      <c r="D7" s="168">
        <v>3</v>
      </c>
      <c r="E7" s="169">
        <v>722.60968396089356</v>
      </c>
      <c r="F7" s="170">
        <v>2167.8290518826807</v>
      </c>
      <c r="G7" s="171" t="s">
        <v>1654</v>
      </c>
      <c r="H7" s="168">
        <v>28</v>
      </c>
    </row>
    <row r="8" spans="2:8" x14ac:dyDescent="0.25">
      <c r="B8" s="160" t="s">
        <v>1657</v>
      </c>
      <c r="C8" s="161" t="s">
        <v>355</v>
      </c>
      <c r="D8" s="162">
        <v>31</v>
      </c>
      <c r="E8" s="163">
        <v>40.333238638787542</v>
      </c>
      <c r="F8" s="164">
        <v>1250.3303978024137</v>
      </c>
      <c r="G8" s="165" t="s">
        <v>1654</v>
      </c>
      <c r="H8" s="162">
        <v>60</v>
      </c>
    </row>
    <row r="9" spans="2:8" x14ac:dyDescent="0.25">
      <c r="B9" s="166" t="s">
        <v>1658</v>
      </c>
      <c r="C9" s="167" t="s">
        <v>1653</v>
      </c>
      <c r="D9" s="171">
        <v>174</v>
      </c>
      <c r="E9" s="169">
        <v>412.65956623293988</v>
      </c>
      <c r="F9" s="170">
        <v>71802.764524531536</v>
      </c>
      <c r="G9" s="171" t="s">
        <v>1659</v>
      </c>
      <c r="H9" s="168">
        <v>66</v>
      </c>
    </row>
    <row r="10" spans="2:8" x14ac:dyDescent="0.25">
      <c r="B10" s="160" t="s">
        <v>1658</v>
      </c>
      <c r="C10" s="161" t="s">
        <v>1653</v>
      </c>
      <c r="D10" s="162">
        <v>200</v>
      </c>
      <c r="E10" s="163">
        <v>412.65956623293988</v>
      </c>
      <c r="F10" s="164">
        <v>82531.913246587981</v>
      </c>
      <c r="G10" s="165" t="s">
        <v>1659</v>
      </c>
      <c r="H10" s="162">
        <v>76</v>
      </c>
    </row>
    <row r="11" spans="2:8" x14ac:dyDescent="0.25">
      <c r="B11" s="166" t="s">
        <v>1660</v>
      </c>
      <c r="C11" s="167" t="s">
        <v>355</v>
      </c>
      <c r="D11" s="168">
        <v>2</v>
      </c>
      <c r="E11" s="169">
        <v>19.147665484160999</v>
      </c>
      <c r="F11" s="170">
        <v>38.295330968321998</v>
      </c>
      <c r="G11" s="171" t="s">
        <v>1661</v>
      </c>
      <c r="H11" s="168">
        <v>108</v>
      </c>
    </row>
    <row r="12" spans="2:8" x14ac:dyDescent="0.25">
      <c r="B12" s="160" t="s">
        <v>1662</v>
      </c>
      <c r="C12" s="161" t="s">
        <v>1656</v>
      </c>
      <c r="D12" s="162">
        <v>90</v>
      </c>
      <c r="E12" s="163">
        <v>918.94676988651963</v>
      </c>
      <c r="F12" s="164">
        <v>82705.20928978677</v>
      </c>
      <c r="G12" s="165" t="s">
        <v>1661</v>
      </c>
      <c r="H12" s="162">
        <v>110</v>
      </c>
    </row>
    <row r="13" spans="2:8" x14ac:dyDescent="0.25">
      <c r="B13" s="166" t="s">
        <v>1663</v>
      </c>
      <c r="C13" s="167" t="s">
        <v>1653</v>
      </c>
      <c r="D13" s="168">
        <v>21</v>
      </c>
      <c r="E13" s="169">
        <v>858.91696029735044</v>
      </c>
      <c r="F13" s="170">
        <v>18037.256166244359</v>
      </c>
      <c r="G13" s="171" t="s">
        <v>1654</v>
      </c>
      <c r="H13" s="168">
        <v>112</v>
      </c>
    </row>
    <row r="14" spans="2:8" x14ac:dyDescent="0.25">
      <c r="B14" s="160" t="s">
        <v>1655</v>
      </c>
      <c r="C14" s="161" t="s">
        <v>1656</v>
      </c>
      <c r="D14" s="165">
        <v>2</v>
      </c>
      <c r="E14" s="163">
        <v>722.60968396089356</v>
      </c>
      <c r="F14" s="164">
        <v>1445.2193679217871</v>
      </c>
      <c r="G14" s="165" t="s">
        <v>1654</v>
      </c>
      <c r="H14" s="162">
        <v>115</v>
      </c>
    </row>
    <row r="15" spans="2:8" x14ac:dyDescent="0.25">
      <c r="B15" s="166" t="s">
        <v>1664</v>
      </c>
      <c r="C15" s="167" t="s">
        <v>355</v>
      </c>
      <c r="D15" s="168">
        <v>20</v>
      </c>
      <c r="E15" s="169">
        <v>246.5</v>
      </c>
      <c r="F15" s="170">
        <v>4930</v>
      </c>
      <c r="G15" s="171" t="s">
        <v>1651</v>
      </c>
      <c r="H15" s="168">
        <v>120</v>
      </c>
    </row>
    <row r="16" spans="2:8" x14ac:dyDescent="0.25">
      <c r="B16" s="160" t="s">
        <v>1665</v>
      </c>
      <c r="C16" s="161" t="s">
        <v>1656</v>
      </c>
      <c r="D16" s="162">
        <v>14</v>
      </c>
      <c r="E16" s="163">
        <v>710.13379041844917</v>
      </c>
      <c r="F16" s="164">
        <v>9941.8730658582881</v>
      </c>
      <c r="G16" s="165" t="s">
        <v>1659</v>
      </c>
      <c r="H16" s="162">
        <v>129</v>
      </c>
    </row>
    <row r="17" spans="2:8" x14ac:dyDescent="0.25">
      <c r="B17" s="166" t="s">
        <v>1652</v>
      </c>
      <c r="C17" s="167" t="s">
        <v>1653</v>
      </c>
      <c r="D17" s="168">
        <v>15</v>
      </c>
      <c r="E17" s="169">
        <v>95.535014098134994</v>
      </c>
      <c r="F17" s="170">
        <v>1433.0252114720249</v>
      </c>
      <c r="G17" s="171" t="s">
        <v>1654</v>
      </c>
      <c r="H17" s="168">
        <v>132</v>
      </c>
    </row>
    <row r="18" spans="2:8" x14ac:dyDescent="0.25">
      <c r="B18" s="160" t="s">
        <v>1666</v>
      </c>
      <c r="C18" s="161" t="s">
        <v>356</v>
      </c>
      <c r="D18" s="162">
        <v>9</v>
      </c>
      <c r="E18" s="163">
        <v>332.52460871838827</v>
      </c>
      <c r="F18" s="164">
        <v>2992.7214784654943</v>
      </c>
      <c r="G18" s="165" t="s">
        <v>1667</v>
      </c>
      <c r="H18" s="162">
        <v>154</v>
      </c>
    </row>
    <row r="19" spans="2:8" x14ac:dyDescent="0.25">
      <c r="B19" s="166" t="s">
        <v>1663</v>
      </c>
      <c r="C19" s="167" t="s">
        <v>1653</v>
      </c>
      <c r="D19" s="168">
        <v>28</v>
      </c>
      <c r="E19" s="169">
        <v>858.91696029735044</v>
      </c>
      <c r="F19" s="170">
        <v>24049.674888325811</v>
      </c>
      <c r="G19" s="171" t="s">
        <v>1654</v>
      </c>
      <c r="H19" s="168">
        <v>160</v>
      </c>
    </row>
    <row r="20" spans="2:8" x14ac:dyDescent="0.25">
      <c r="B20" s="160" t="s">
        <v>1663</v>
      </c>
      <c r="C20" s="161" t="s">
        <v>1653</v>
      </c>
      <c r="D20" s="162">
        <v>28</v>
      </c>
      <c r="E20" s="163">
        <v>858.91696029735044</v>
      </c>
      <c r="F20" s="164">
        <v>24049.674888325811</v>
      </c>
      <c r="G20" s="165" t="s">
        <v>1654</v>
      </c>
      <c r="H20" s="162">
        <v>168</v>
      </c>
    </row>
    <row r="21" spans="2:8" x14ac:dyDescent="0.25">
      <c r="B21" s="166" t="s">
        <v>1668</v>
      </c>
      <c r="C21" s="167" t="s">
        <v>355</v>
      </c>
      <c r="D21" s="168">
        <v>20</v>
      </c>
      <c r="E21" s="169">
        <v>901.83735540549128</v>
      </c>
      <c r="F21" s="170">
        <v>18036.747108109827</v>
      </c>
      <c r="G21" s="171" t="s">
        <v>1667</v>
      </c>
      <c r="H21" s="168">
        <v>171</v>
      </c>
    </row>
    <row r="22" spans="2:8" x14ac:dyDescent="0.25">
      <c r="B22" s="160" t="s">
        <v>1658</v>
      </c>
      <c r="C22" s="161" t="s">
        <v>1653</v>
      </c>
      <c r="D22" s="162">
        <v>200</v>
      </c>
      <c r="E22" s="163">
        <v>412.65956623293988</v>
      </c>
      <c r="F22" s="164">
        <v>82531.913246587981</v>
      </c>
      <c r="G22" s="165" t="s">
        <v>1659</v>
      </c>
      <c r="H22" s="162">
        <v>174</v>
      </c>
    </row>
    <row r="23" spans="2:8" x14ac:dyDescent="0.25">
      <c r="B23" s="166" t="s">
        <v>1668</v>
      </c>
      <c r="C23" s="167" t="s">
        <v>355</v>
      </c>
      <c r="D23" s="168">
        <v>12</v>
      </c>
      <c r="E23" s="169">
        <v>901.83735540549128</v>
      </c>
      <c r="F23" s="170">
        <v>10822.048264865894</v>
      </c>
      <c r="G23" s="171" t="s">
        <v>1667</v>
      </c>
      <c r="H23" s="168">
        <v>178</v>
      </c>
    </row>
    <row r="24" spans="2:8" x14ac:dyDescent="0.25">
      <c r="B24" s="160" t="s">
        <v>1669</v>
      </c>
      <c r="C24" s="161" t="s">
        <v>1656</v>
      </c>
      <c r="D24" s="162">
        <v>64</v>
      </c>
      <c r="E24" s="163">
        <v>58.506537185795999</v>
      </c>
      <c r="F24" s="164">
        <v>3744.4183798909439</v>
      </c>
      <c r="G24" s="165" t="s">
        <v>1659</v>
      </c>
      <c r="H24" s="162">
        <v>182</v>
      </c>
    </row>
    <row r="25" spans="2:8" x14ac:dyDescent="0.25">
      <c r="B25" s="166" t="s">
        <v>1669</v>
      </c>
      <c r="C25" s="167" t="s">
        <v>1656</v>
      </c>
      <c r="D25" s="168">
        <v>64</v>
      </c>
      <c r="E25" s="169">
        <v>58.506537185795999</v>
      </c>
      <c r="F25" s="170">
        <v>3744.4183798909439</v>
      </c>
      <c r="G25" s="171" t="s">
        <v>1659</v>
      </c>
      <c r="H25" s="168">
        <v>184</v>
      </c>
    </row>
    <row r="26" spans="2:8" x14ac:dyDescent="0.25">
      <c r="B26" s="160" t="s">
        <v>1650</v>
      </c>
      <c r="C26" s="161" t="s">
        <v>356</v>
      </c>
      <c r="D26" s="165">
        <v>46</v>
      </c>
      <c r="E26" s="163">
        <v>685.08452972448958</v>
      </c>
      <c r="F26" s="164">
        <v>31513.888367326523</v>
      </c>
      <c r="G26" s="165" t="s">
        <v>1651</v>
      </c>
      <c r="H26" s="162">
        <v>204</v>
      </c>
    </row>
    <row r="27" spans="2:8" x14ac:dyDescent="0.25">
      <c r="B27" s="166" t="s">
        <v>1658</v>
      </c>
      <c r="C27" s="167" t="s">
        <v>1653</v>
      </c>
      <c r="D27" s="168">
        <v>200</v>
      </c>
      <c r="E27" s="169">
        <v>412.65956623293988</v>
      </c>
      <c r="F27" s="170">
        <v>82531.913246587981</v>
      </c>
      <c r="G27" s="171" t="s">
        <v>1659</v>
      </c>
      <c r="H27" s="168">
        <v>204</v>
      </c>
    </row>
    <row r="28" spans="2:8" x14ac:dyDescent="0.25">
      <c r="B28" s="160" t="s">
        <v>1657</v>
      </c>
      <c r="C28" s="161" t="s">
        <v>355</v>
      </c>
      <c r="D28" s="162">
        <v>2</v>
      </c>
      <c r="E28" s="163">
        <v>40.333238638787542</v>
      </c>
      <c r="F28" s="164">
        <v>80.666477277575083</v>
      </c>
      <c r="G28" s="165" t="s">
        <v>1654</v>
      </c>
      <c r="H28" s="162">
        <v>230</v>
      </c>
    </row>
    <row r="29" spans="2:8" x14ac:dyDescent="0.25">
      <c r="B29" s="166" t="s">
        <v>1665</v>
      </c>
      <c r="C29" s="167" t="s">
        <v>1656</v>
      </c>
      <c r="D29" s="168">
        <v>14</v>
      </c>
      <c r="E29" s="169">
        <v>710.13379041844917</v>
      </c>
      <c r="F29" s="170">
        <v>9941.8730658582881</v>
      </c>
      <c r="G29" s="171" t="s">
        <v>1659</v>
      </c>
      <c r="H29" s="168">
        <v>231</v>
      </c>
    </row>
    <row r="30" spans="2:8" x14ac:dyDescent="0.25">
      <c r="B30" s="160" t="s">
        <v>1670</v>
      </c>
      <c r="C30" s="161" t="s">
        <v>356</v>
      </c>
      <c r="D30" s="162">
        <v>12</v>
      </c>
      <c r="E30" s="163">
        <v>508.42909319374786</v>
      </c>
      <c r="F30" s="164">
        <v>6101.1491183249746</v>
      </c>
      <c r="G30" s="165" t="s">
        <v>1661</v>
      </c>
      <c r="H30" s="162">
        <v>240</v>
      </c>
    </row>
    <row r="31" spans="2:8" x14ac:dyDescent="0.25">
      <c r="B31" s="166" t="s">
        <v>1666</v>
      </c>
      <c r="C31" s="167" t="s">
        <v>356</v>
      </c>
      <c r="D31" s="168">
        <v>4</v>
      </c>
      <c r="E31" s="169">
        <v>332.52460871838827</v>
      </c>
      <c r="F31" s="170">
        <v>1330.0984348735531</v>
      </c>
      <c r="G31" s="171" t="s">
        <v>1667</v>
      </c>
      <c r="H31" s="168">
        <v>244</v>
      </c>
    </row>
    <row r="32" spans="2:8" x14ac:dyDescent="0.25">
      <c r="B32" s="160" t="s">
        <v>1671</v>
      </c>
      <c r="C32" s="161" t="s">
        <v>356</v>
      </c>
      <c r="D32" s="162">
        <v>1</v>
      </c>
      <c r="E32" s="163">
        <v>444.53228917292074</v>
      </c>
      <c r="F32" s="164">
        <v>444.53228917292074</v>
      </c>
      <c r="G32" s="165" t="s">
        <v>1651</v>
      </c>
      <c r="H32" s="162">
        <v>244</v>
      </c>
    </row>
    <row r="33" spans="2:8" x14ac:dyDescent="0.25">
      <c r="B33" s="166" t="s">
        <v>1672</v>
      </c>
      <c r="C33" s="167" t="s">
        <v>1653</v>
      </c>
      <c r="D33" s="168">
        <v>5</v>
      </c>
      <c r="E33" s="169">
        <v>75.832140006051006</v>
      </c>
      <c r="F33" s="170">
        <v>379.16070003025504</v>
      </c>
      <c r="G33" s="171" t="s">
        <v>1661</v>
      </c>
      <c r="H33" s="168">
        <v>252</v>
      </c>
    </row>
    <row r="34" spans="2:8" x14ac:dyDescent="0.25">
      <c r="B34" s="160" t="s">
        <v>1657</v>
      </c>
      <c r="C34" s="161" t="s">
        <v>355</v>
      </c>
      <c r="D34" s="162">
        <v>2</v>
      </c>
      <c r="E34" s="163">
        <v>40.333238638787542</v>
      </c>
      <c r="F34" s="164">
        <v>80.666477277575083</v>
      </c>
      <c r="G34" s="165" t="s">
        <v>1654</v>
      </c>
      <c r="H34" s="162">
        <v>255</v>
      </c>
    </row>
    <row r="35" spans="2:8" x14ac:dyDescent="0.25">
      <c r="B35" s="166" t="s">
        <v>1670</v>
      </c>
      <c r="C35" s="167" t="s">
        <v>356</v>
      </c>
      <c r="D35" s="168">
        <v>12</v>
      </c>
      <c r="E35" s="169">
        <v>508.42909319374786</v>
      </c>
      <c r="F35" s="170">
        <v>6101.1491183249746</v>
      </c>
      <c r="G35" s="171" t="s">
        <v>1661</v>
      </c>
      <c r="H35" s="168">
        <v>256</v>
      </c>
    </row>
    <row r="36" spans="2:8" x14ac:dyDescent="0.25">
      <c r="B36" s="160" t="s">
        <v>1671</v>
      </c>
      <c r="C36" s="161" t="s">
        <v>356</v>
      </c>
      <c r="D36" s="162">
        <v>0</v>
      </c>
      <c r="E36" s="163">
        <v>444.53228917292074</v>
      </c>
      <c r="F36" s="164">
        <v>0</v>
      </c>
      <c r="G36" s="165" t="s">
        <v>1651</v>
      </c>
      <c r="H36" s="162">
        <v>270</v>
      </c>
    </row>
    <row r="37" spans="2:8" x14ac:dyDescent="0.25">
      <c r="B37" s="166" t="s">
        <v>1671</v>
      </c>
      <c r="C37" s="167" t="s">
        <v>356</v>
      </c>
      <c r="D37" s="168">
        <v>1</v>
      </c>
      <c r="E37" s="169">
        <v>444.53228917292074</v>
      </c>
      <c r="F37" s="170">
        <v>444.53228917292074</v>
      </c>
      <c r="G37" s="171" t="s">
        <v>1651</v>
      </c>
      <c r="H37" s="168">
        <v>270</v>
      </c>
    </row>
    <row r="38" spans="2:8" x14ac:dyDescent="0.25">
      <c r="B38" s="160" t="s">
        <v>1652</v>
      </c>
      <c r="C38" s="161" t="s">
        <v>1653</v>
      </c>
      <c r="D38" s="162">
        <v>15</v>
      </c>
      <c r="E38" s="163">
        <v>95.535014098134994</v>
      </c>
      <c r="F38" s="164">
        <v>1433.0252114720249</v>
      </c>
      <c r="G38" s="165" t="s">
        <v>1654</v>
      </c>
      <c r="H38" s="162">
        <v>272</v>
      </c>
    </row>
    <row r="39" spans="2:8" x14ac:dyDescent="0.25">
      <c r="B39" s="166" t="s">
        <v>1664</v>
      </c>
      <c r="C39" s="167" t="s">
        <v>355</v>
      </c>
      <c r="D39" s="168">
        <v>9</v>
      </c>
      <c r="E39" s="169">
        <v>246.5</v>
      </c>
      <c r="F39" s="170">
        <v>2218.5</v>
      </c>
      <c r="G39" s="171" t="s">
        <v>1651</v>
      </c>
      <c r="H39" s="168">
        <v>296</v>
      </c>
    </row>
    <row r="40" spans="2:8" x14ac:dyDescent="0.25">
      <c r="B40" s="160" t="s">
        <v>1672</v>
      </c>
      <c r="C40" s="161" t="s">
        <v>1653</v>
      </c>
      <c r="D40" s="162">
        <v>23</v>
      </c>
      <c r="E40" s="163">
        <v>75.832140006051006</v>
      </c>
      <c r="F40" s="164">
        <v>1744.1392201391732</v>
      </c>
      <c r="G40" s="165" t="s">
        <v>1661</v>
      </c>
      <c r="H40" s="162">
        <v>315</v>
      </c>
    </row>
    <row r="41" spans="2:8" x14ac:dyDescent="0.25">
      <c r="B41" s="166" t="s">
        <v>1664</v>
      </c>
      <c r="C41" s="167" t="s">
        <v>355</v>
      </c>
      <c r="D41" s="168">
        <v>9</v>
      </c>
      <c r="E41" s="169">
        <v>246.5</v>
      </c>
      <c r="F41" s="170">
        <v>2218.5</v>
      </c>
      <c r="G41" s="171" t="s">
        <v>1651</v>
      </c>
      <c r="H41" s="168">
        <v>348</v>
      </c>
    </row>
    <row r="42" spans="2:8" x14ac:dyDescent="0.25">
      <c r="B42" s="160" t="s">
        <v>1669</v>
      </c>
      <c r="C42" s="161" t="s">
        <v>1656</v>
      </c>
      <c r="D42" s="162">
        <v>64</v>
      </c>
      <c r="E42" s="163">
        <v>58.506537185795999</v>
      </c>
      <c r="F42" s="164">
        <v>3744.4183798909439</v>
      </c>
      <c r="G42" s="165" t="s">
        <v>1659</v>
      </c>
      <c r="H42" s="162">
        <v>348</v>
      </c>
    </row>
    <row r="43" spans="2:8" x14ac:dyDescent="0.25">
      <c r="B43" s="166" t="s">
        <v>1663</v>
      </c>
      <c r="C43" s="167" t="s">
        <v>1653</v>
      </c>
      <c r="D43" s="171">
        <v>21</v>
      </c>
      <c r="E43" s="169">
        <v>858.91696029735044</v>
      </c>
      <c r="F43" s="170">
        <v>18037.256166244359</v>
      </c>
      <c r="G43" s="171" t="s">
        <v>1654</v>
      </c>
      <c r="H43" s="168">
        <v>360</v>
      </c>
    </row>
    <row r="44" spans="2:8" x14ac:dyDescent="0.25">
      <c r="B44" s="160" t="s">
        <v>1663</v>
      </c>
      <c r="C44" s="161" t="s">
        <v>1653</v>
      </c>
      <c r="D44" s="162">
        <v>28</v>
      </c>
      <c r="E44" s="163">
        <v>858.91696029735044</v>
      </c>
      <c r="F44" s="164">
        <v>24049.674888325811</v>
      </c>
      <c r="G44" s="165" t="s">
        <v>1654</v>
      </c>
      <c r="H44" s="162">
        <v>360</v>
      </c>
    </row>
    <row r="45" spans="2:8" x14ac:dyDescent="0.25">
      <c r="B45" s="166" t="s">
        <v>1671</v>
      </c>
      <c r="C45" s="167" t="s">
        <v>356</v>
      </c>
      <c r="D45" s="168">
        <v>0</v>
      </c>
      <c r="E45" s="169">
        <v>444.53228917292074</v>
      </c>
      <c r="F45" s="170">
        <v>0</v>
      </c>
      <c r="G45" s="171" t="s">
        <v>1651</v>
      </c>
      <c r="H45" s="168">
        <v>370</v>
      </c>
    </row>
    <row r="46" spans="2:8" x14ac:dyDescent="0.25">
      <c r="B46" s="160" t="s">
        <v>1669</v>
      </c>
      <c r="C46" s="161" t="s">
        <v>1656</v>
      </c>
      <c r="D46" s="162">
        <v>35</v>
      </c>
      <c r="E46" s="163">
        <v>58.506537185795999</v>
      </c>
      <c r="F46" s="164">
        <v>2047.7288015028601</v>
      </c>
      <c r="G46" s="165" t="s">
        <v>1659</v>
      </c>
      <c r="H46" s="162">
        <v>378</v>
      </c>
    </row>
    <row r="47" spans="2:8" x14ac:dyDescent="0.25">
      <c r="B47" s="166" t="s">
        <v>1666</v>
      </c>
      <c r="C47" s="167" t="s">
        <v>356</v>
      </c>
      <c r="D47" s="168">
        <v>9</v>
      </c>
      <c r="E47" s="169">
        <v>332.52460871838827</v>
      </c>
      <c r="F47" s="170">
        <v>2992.7214784654943</v>
      </c>
      <c r="G47" s="171" t="s">
        <v>1667</v>
      </c>
      <c r="H47" s="168">
        <v>390</v>
      </c>
    </row>
    <row r="48" spans="2:8" x14ac:dyDescent="0.25">
      <c r="B48" s="160" t="s">
        <v>1657</v>
      </c>
      <c r="C48" s="161" t="s">
        <v>355</v>
      </c>
      <c r="D48" s="162">
        <v>31</v>
      </c>
      <c r="E48" s="163">
        <v>40.333238638787542</v>
      </c>
      <c r="F48" s="164">
        <v>1250.3303978024137</v>
      </c>
      <c r="G48" s="165" t="s">
        <v>1654</v>
      </c>
      <c r="H48" s="162">
        <v>390</v>
      </c>
    </row>
    <row r="49" spans="2:8" x14ac:dyDescent="0.25">
      <c r="B49" s="166" t="s">
        <v>1664</v>
      </c>
      <c r="C49" s="167" t="s">
        <v>355</v>
      </c>
      <c r="D49" s="168">
        <v>20</v>
      </c>
      <c r="E49" s="169">
        <v>246.5</v>
      </c>
      <c r="F49" s="170">
        <v>4930</v>
      </c>
      <c r="G49" s="171" t="s">
        <v>1651</v>
      </c>
      <c r="H49" s="168">
        <v>396</v>
      </c>
    </row>
    <row r="50" spans="2:8" x14ac:dyDescent="0.25">
      <c r="B50" s="160" t="s">
        <v>1660</v>
      </c>
      <c r="C50" s="161" t="s">
        <v>355</v>
      </c>
      <c r="D50" s="162">
        <v>2</v>
      </c>
      <c r="E50" s="163">
        <v>19.147665484160999</v>
      </c>
      <c r="F50" s="164">
        <v>38.295330968321998</v>
      </c>
      <c r="G50" s="165" t="s">
        <v>1661</v>
      </c>
      <c r="H50" s="162">
        <v>396</v>
      </c>
    </row>
    <row r="51" spans="2:8" x14ac:dyDescent="0.25">
      <c r="B51" s="166" t="s">
        <v>1657</v>
      </c>
      <c r="C51" s="167" t="s">
        <v>355</v>
      </c>
      <c r="D51" s="171">
        <v>2</v>
      </c>
      <c r="E51" s="169">
        <v>40.333238638787542</v>
      </c>
      <c r="F51" s="170">
        <v>80.666477277575083</v>
      </c>
      <c r="G51" s="171" t="s">
        <v>1654</v>
      </c>
      <c r="H51" s="168">
        <v>399</v>
      </c>
    </row>
    <row r="52" spans="2:8" x14ac:dyDescent="0.25">
      <c r="B52" s="160" t="s">
        <v>1668</v>
      </c>
      <c r="C52" s="161" t="s">
        <v>355</v>
      </c>
      <c r="D52" s="162">
        <v>20</v>
      </c>
      <c r="E52" s="163">
        <v>901.83735540549128</v>
      </c>
      <c r="F52" s="164">
        <v>18036.747108109827</v>
      </c>
      <c r="G52" s="165" t="s">
        <v>1667</v>
      </c>
      <c r="H52" s="162">
        <v>402</v>
      </c>
    </row>
    <row r="53" spans="2:8" x14ac:dyDescent="0.25">
      <c r="B53" s="166" t="s">
        <v>1665</v>
      </c>
      <c r="C53" s="167" t="s">
        <v>1656</v>
      </c>
      <c r="D53" s="168">
        <v>14</v>
      </c>
      <c r="E53" s="169">
        <v>710.13379041844917</v>
      </c>
      <c r="F53" s="170">
        <v>9941.8730658582881</v>
      </c>
      <c r="G53" s="171" t="s">
        <v>1659</v>
      </c>
      <c r="H53" s="168">
        <v>406</v>
      </c>
    </row>
    <row r="54" spans="2:8" x14ac:dyDescent="0.25">
      <c r="B54" s="160" t="s">
        <v>1664</v>
      </c>
      <c r="C54" s="161" t="s">
        <v>355</v>
      </c>
      <c r="D54" s="165">
        <v>9</v>
      </c>
      <c r="E54" s="163">
        <v>246.5</v>
      </c>
      <c r="F54" s="164">
        <v>2218.5</v>
      </c>
      <c r="G54" s="165" t="s">
        <v>1651</v>
      </c>
      <c r="H54" s="162">
        <v>420</v>
      </c>
    </row>
    <row r="55" spans="2:8" x14ac:dyDescent="0.25">
      <c r="B55" s="166" t="s">
        <v>1662</v>
      </c>
      <c r="C55" s="167" t="s">
        <v>1656</v>
      </c>
      <c r="D55" s="168">
        <v>73</v>
      </c>
      <c r="E55" s="169">
        <v>918.94676988651963</v>
      </c>
      <c r="F55" s="170">
        <v>67083.114201715929</v>
      </c>
      <c r="G55" s="171" t="s">
        <v>1661</v>
      </c>
      <c r="H55" s="168">
        <v>424</v>
      </c>
    </row>
    <row r="56" spans="2:8" x14ac:dyDescent="0.25">
      <c r="B56" s="160" t="s">
        <v>1650</v>
      </c>
      <c r="C56" s="161" t="s">
        <v>356</v>
      </c>
      <c r="D56" s="162">
        <v>46</v>
      </c>
      <c r="E56" s="163">
        <v>685.08452972448958</v>
      </c>
      <c r="F56" s="164">
        <v>31513.888367326523</v>
      </c>
      <c r="G56" s="165" t="s">
        <v>1651</v>
      </c>
      <c r="H56" s="162">
        <v>441</v>
      </c>
    </row>
    <row r="57" spans="2:8" x14ac:dyDescent="0.25">
      <c r="B57" s="166" t="s">
        <v>1650</v>
      </c>
      <c r="C57" s="167" t="s">
        <v>356</v>
      </c>
      <c r="D57" s="168">
        <v>46</v>
      </c>
      <c r="E57" s="169">
        <v>685.08452972448958</v>
      </c>
      <c r="F57" s="170">
        <v>31513.888367326523</v>
      </c>
      <c r="G57" s="171" t="s">
        <v>1651</v>
      </c>
      <c r="H57" s="168">
        <v>452</v>
      </c>
    </row>
    <row r="58" spans="2:8" x14ac:dyDescent="0.25">
      <c r="B58" s="160" t="s">
        <v>1662</v>
      </c>
      <c r="C58" s="161" t="s">
        <v>1656</v>
      </c>
      <c r="D58" s="165">
        <v>73</v>
      </c>
      <c r="E58" s="163">
        <v>918.94676988651963</v>
      </c>
      <c r="F58" s="164">
        <v>67083.114201715929</v>
      </c>
      <c r="G58" s="165" t="s">
        <v>1661</v>
      </c>
      <c r="H58" s="162">
        <v>483</v>
      </c>
    </row>
    <row r="59" spans="2:8" x14ac:dyDescent="0.25">
      <c r="B59" s="166" t="s">
        <v>1655</v>
      </c>
      <c r="C59" s="167" t="s">
        <v>1656</v>
      </c>
      <c r="D59" s="168">
        <v>2</v>
      </c>
      <c r="E59" s="169">
        <v>722.60968396089356</v>
      </c>
      <c r="F59" s="170">
        <v>1445.2193679217871</v>
      </c>
      <c r="G59" s="171" t="s">
        <v>1654</v>
      </c>
      <c r="H59" s="168">
        <v>495</v>
      </c>
    </row>
    <row r="60" spans="2:8" x14ac:dyDescent="0.25">
      <c r="B60" s="160" t="s">
        <v>1658</v>
      </c>
      <c r="C60" s="161" t="s">
        <v>1653</v>
      </c>
      <c r="D60" s="162">
        <v>200</v>
      </c>
      <c r="E60" s="163">
        <v>412.65956623293988</v>
      </c>
      <c r="F60" s="164">
        <v>82531.913246587981</v>
      </c>
      <c r="G60" s="165" t="s">
        <v>1659</v>
      </c>
      <c r="H60" s="162">
        <v>498</v>
      </c>
    </row>
    <row r="61" spans="2:8" x14ac:dyDescent="0.25">
      <c r="B61" s="166" t="s">
        <v>1665</v>
      </c>
      <c r="C61" s="167" t="s">
        <v>1656</v>
      </c>
      <c r="D61" s="168">
        <v>1</v>
      </c>
      <c r="E61" s="169">
        <v>710.13379041844917</v>
      </c>
      <c r="F61" s="170">
        <v>710.13379041844917</v>
      </c>
      <c r="G61" s="171" t="s">
        <v>1659</v>
      </c>
      <c r="H61" s="168">
        <v>502</v>
      </c>
    </row>
    <row r="62" spans="2:8" x14ac:dyDescent="0.25">
      <c r="B62" s="160" t="s">
        <v>1666</v>
      </c>
      <c r="C62" s="161" t="s">
        <v>356</v>
      </c>
      <c r="D62" s="162">
        <v>4</v>
      </c>
      <c r="E62" s="163">
        <v>332.52460871838827</v>
      </c>
      <c r="F62" s="164">
        <v>1330.0984348735531</v>
      </c>
      <c r="G62" s="165" t="s">
        <v>1667</v>
      </c>
      <c r="H62" s="162">
        <v>506</v>
      </c>
    </row>
    <row r="63" spans="2:8" x14ac:dyDescent="0.25">
      <c r="B63" s="166" t="s">
        <v>1652</v>
      </c>
      <c r="C63" s="167" t="s">
        <v>1653</v>
      </c>
      <c r="D63" s="171">
        <v>7</v>
      </c>
      <c r="E63" s="169">
        <v>95.535014098134994</v>
      </c>
      <c r="F63" s="170">
        <v>668.74509868694497</v>
      </c>
      <c r="G63" s="171" t="s">
        <v>1654</v>
      </c>
      <c r="H63" s="168">
        <v>522</v>
      </c>
    </row>
    <row r="64" spans="2:8" x14ac:dyDescent="0.25">
      <c r="B64" s="160" t="s">
        <v>1657</v>
      </c>
      <c r="C64" s="161" t="s">
        <v>355</v>
      </c>
      <c r="D64" s="162">
        <v>31</v>
      </c>
      <c r="E64" s="163">
        <v>40.333238638787542</v>
      </c>
      <c r="F64" s="164">
        <v>1250.3303978024137</v>
      </c>
      <c r="G64" s="165" t="s">
        <v>1654</v>
      </c>
      <c r="H64" s="162">
        <v>524</v>
      </c>
    </row>
    <row r="65" spans="2:8" x14ac:dyDescent="0.25">
      <c r="B65" s="166" t="s">
        <v>1668</v>
      </c>
      <c r="C65" s="167" t="s">
        <v>355</v>
      </c>
      <c r="D65" s="171">
        <v>12</v>
      </c>
      <c r="E65" s="169">
        <v>901.83735540549128</v>
      </c>
      <c r="F65" s="170">
        <v>10822.048264865894</v>
      </c>
      <c r="G65" s="171" t="s">
        <v>1667</v>
      </c>
      <c r="H65" s="168">
        <v>525</v>
      </c>
    </row>
    <row r="66" spans="2:8" x14ac:dyDescent="0.25">
      <c r="B66" s="160" t="s">
        <v>1665</v>
      </c>
      <c r="C66" s="161" t="s">
        <v>1656</v>
      </c>
      <c r="D66" s="165">
        <v>1</v>
      </c>
      <c r="E66" s="163">
        <v>710.13379041844917</v>
      </c>
      <c r="F66" s="164">
        <v>710.13379041844917</v>
      </c>
      <c r="G66" s="165" t="s">
        <v>1659</v>
      </c>
      <c r="H66" s="162">
        <v>540</v>
      </c>
    </row>
    <row r="67" spans="2:8" x14ac:dyDescent="0.25">
      <c r="B67" s="166" t="s">
        <v>1662</v>
      </c>
      <c r="C67" s="167" t="s">
        <v>1656</v>
      </c>
      <c r="D67" s="168">
        <v>73</v>
      </c>
      <c r="E67" s="169">
        <v>918.94676988651963</v>
      </c>
      <c r="F67" s="170">
        <v>67083.114201715929</v>
      </c>
      <c r="G67" s="171" t="s">
        <v>1661</v>
      </c>
      <c r="H67" s="168">
        <v>543</v>
      </c>
    </row>
    <row r="68" spans="2:8" x14ac:dyDescent="0.25">
      <c r="B68" s="160" t="s">
        <v>1663</v>
      </c>
      <c r="C68" s="161" t="s">
        <v>1653</v>
      </c>
      <c r="D68" s="162">
        <v>28</v>
      </c>
      <c r="E68" s="163">
        <v>858.91696029735044</v>
      </c>
      <c r="F68" s="164">
        <v>24049.674888325811</v>
      </c>
      <c r="G68" s="165" t="s">
        <v>1654</v>
      </c>
      <c r="H68" s="162">
        <v>544</v>
      </c>
    </row>
    <row r="69" spans="2:8" x14ac:dyDescent="0.25">
      <c r="B69" s="166" t="s">
        <v>1672</v>
      </c>
      <c r="C69" s="167" t="s">
        <v>1653</v>
      </c>
      <c r="D69" s="168">
        <v>23</v>
      </c>
      <c r="E69" s="169">
        <v>75.832140006051006</v>
      </c>
      <c r="F69" s="170">
        <v>1744.1392201391732</v>
      </c>
      <c r="G69" s="171" t="s">
        <v>1661</v>
      </c>
      <c r="H69" s="168">
        <v>555</v>
      </c>
    </row>
    <row r="70" spans="2:8" x14ac:dyDescent="0.25">
      <c r="B70" s="160" t="s">
        <v>1671</v>
      </c>
      <c r="C70" s="161" t="s">
        <v>356</v>
      </c>
      <c r="D70" s="162">
        <v>1</v>
      </c>
      <c r="E70" s="163">
        <v>444.53228917292074</v>
      </c>
      <c r="F70" s="164">
        <v>444.53228917292074</v>
      </c>
      <c r="G70" s="165" t="s">
        <v>1651</v>
      </c>
      <c r="H70" s="162">
        <v>558</v>
      </c>
    </row>
    <row r="71" spans="2:8" x14ac:dyDescent="0.25">
      <c r="B71" s="166" t="s">
        <v>1655</v>
      </c>
      <c r="C71" s="167" t="s">
        <v>1656</v>
      </c>
      <c r="D71" s="168">
        <v>2</v>
      </c>
      <c r="E71" s="169">
        <v>722.60968396089356</v>
      </c>
      <c r="F71" s="170">
        <v>1445.2193679217871</v>
      </c>
      <c r="G71" s="171" t="s">
        <v>1654</v>
      </c>
      <c r="H71" s="168">
        <v>558</v>
      </c>
    </row>
    <row r="72" spans="2:8" x14ac:dyDescent="0.25">
      <c r="B72" s="160" t="s">
        <v>1660</v>
      </c>
      <c r="C72" s="161" t="s">
        <v>355</v>
      </c>
      <c r="D72" s="165">
        <v>2</v>
      </c>
      <c r="E72" s="163">
        <v>19.147665484160999</v>
      </c>
      <c r="F72" s="164">
        <v>38.295330968321998</v>
      </c>
      <c r="G72" s="165" t="s">
        <v>1661</v>
      </c>
      <c r="H72" s="162">
        <v>560</v>
      </c>
    </row>
    <row r="73" spans="2:8" x14ac:dyDescent="0.25">
      <c r="B73" s="166" t="s">
        <v>1655</v>
      </c>
      <c r="C73" s="167" t="s">
        <v>1656</v>
      </c>
      <c r="D73" s="168">
        <v>3</v>
      </c>
      <c r="E73" s="169">
        <v>722.60968396089356</v>
      </c>
      <c r="F73" s="170">
        <v>2167.8290518826807</v>
      </c>
      <c r="G73" s="171" t="s">
        <v>1654</v>
      </c>
      <c r="H73" s="168">
        <v>568</v>
      </c>
    </row>
    <row r="74" spans="2:8" x14ac:dyDescent="0.25">
      <c r="B74" s="160" t="s">
        <v>1670</v>
      </c>
      <c r="C74" s="161" t="s">
        <v>356</v>
      </c>
      <c r="D74" s="165">
        <v>2</v>
      </c>
      <c r="E74" s="163">
        <v>508.42909319374786</v>
      </c>
      <c r="F74" s="164">
        <v>1016.8581863874957</v>
      </c>
      <c r="G74" s="165" t="s">
        <v>1661</v>
      </c>
      <c r="H74" s="162">
        <v>576</v>
      </c>
    </row>
    <row r="75" spans="2:8" x14ac:dyDescent="0.25">
      <c r="B75" s="160" t="s">
        <v>1662</v>
      </c>
      <c r="C75" s="161" t="s">
        <v>1656</v>
      </c>
      <c r="D75" s="162">
        <v>90</v>
      </c>
      <c r="E75" s="163">
        <v>918.94676988651963</v>
      </c>
      <c r="F75" s="164">
        <v>82705.20928978677</v>
      </c>
      <c r="G75" s="165" t="s">
        <v>1661</v>
      </c>
      <c r="H75" s="162">
        <v>586</v>
      </c>
    </row>
    <row r="76" spans="2:8" x14ac:dyDescent="0.25">
      <c r="B76" s="166" t="s">
        <v>1671</v>
      </c>
      <c r="C76" s="167" t="s">
        <v>356</v>
      </c>
      <c r="D76" s="168">
        <v>0</v>
      </c>
      <c r="E76" s="169">
        <v>444.53228917292074</v>
      </c>
      <c r="F76" s="170">
        <v>0</v>
      </c>
      <c r="G76" s="171" t="s">
        <v>1651</v>
      </c>
      <c r="H76" s="168">
        <v>596</v>
      </c>
    </row>
    <row r="77" spans="2:8" x14ac:dyDescent="0.25">
      <c r="B77" s="160" t="s">
        <v>1671</v>
      </c>
      <c r="C77" s="161" t="s">
        <v>356</v>
      </c>
      <c r="D77" s="165">
        <v>1</v>
      </c>
      <c r="E77" s="163">
        <v>444.53228917292074</v>
      </c>
      <c r="F77" s="164">
        <v>444.53228917292074</v>
      </c>
      <c r="G77" s="165" t="s">
        <v>1651</v>
      </c>
      <c r="H77" s="162">
        <v>598</v>
      </c>
    </row>
    <row r="78" spans="2:8" x14ac:dyDescent="0.25">
      <c r="B78" s="166" t="s">
        <v>1655</v>
      </c>
      <c r="C78" s="167" t="s">
        <v>1656</v>
      </c>
      <c r="D78" s="168">
        <v>2</v>
      </c>
      <c r="E78" s="169">
        <v>722.60968396089356</v>
      </c>
      <c r="F78" s="170">
        <v>1445.2193679217871</v>
      </c>
      <c r="G78" s="171" t="s">
        <v>1654</v>
      </c>
      <c r="H78" s="168">
        <v>604</v>
      </c>
    </row>
    <row r="79" spans="2:8" x14ac:dyDescent="0.25">
      <c r="B79" s="160" t="s">
        <v>1664</v>
      </c>
      <c r="C79" s="161" t="s">
        <v>355</v>
      </c>
      <c r="D79" s="162">
        <v>20</v>
      </c>
      <c r="E79" s="163">
        <v>246.5</v>
      </c>
      <c r="F79" s="164">
        <v>4930</v>
      </c>
      <c r="G79" s="165" t="s">
        <v>1651</v>
      </c>
      <c r="H79" s="162">
        <v>612</v>
      </c>
    </row>
    <row r="80" spans="2:8" x14ac:dyDescent="0.25">
      <c r="B80" s="166" t="s">
        <v>1672</v>
      </c>
      <c r="C80" s="167" t="s">
        <v>1653</v>
      </c>
      <c r="D80" s="168">
        <v>23</v>
      </c>
      <c r="E80" s="169">
        <v>75.832140006051006</v>
      </c>
      <c r="F80" s="170">
        <v>1744.1392201391732</v>
      </c>
      <c r="G80" s="171" t="s">
        <v>1661</v>
      </c>
      <c r="H80" s="168">
        <v>621</v>
      </c>
    </row>
    <row r="81" spans="2:8" x14ac:dyDescent="0.25">
      <c r="B81" s="160" t="s">
        <v>1655</v>
      </c>
      <c r="C81" s="161" t="s">
        <v>1656</v>
      </c>
      <c r="D81" s="162">
        <v>3</v>
      </c>
      <c r="E81" s="163">
        <v>722.60968396089356</v>
      </c>
      <c r="F81" s="164">
        <v>2167.8290518826807</v>
      </c>
      <c r="G81" s="165" t="s">
        <v>1654</v>
      </c>
      <c r="H81" s="162">
        <v>624</v>
      </c>
    </row>
    <row r="82" spans="2:8" x14ac:dyDescent="0.25">
      <c r="B82" s="166" t="s">
        <v>1668</v>
      </c>
      <c r="C82" s="167" t="s">
        <v>355</v>
      </c>
      <c r="D82" s="168">
        <v>20</v>
      </c>
      <c r="E82" s="169">
        <v>901.83735540549128</v>
      </c>
      <c r="F82" s="170">
        <v>18036.747108109827</v>
      </c>
      <c r="G82" s="171" t="s">
        <v>1667</v>
      </c>
      <c r="H82" s="168">
        <v>630</v>
      </c>
    </row>
    <row r="83" spans="2:8" x14ac:dyDescent="0.25">
      <c r="B83" s="160" t="s">
        <v>1657</v>
      </c>
      <c r="C83" s="161" t="s">
        <v>355</v>
      </c>
      <c r="D83" s="162">
        <v>31</v>
      </c>
      <c r="E83" s="163">
        <v>40.333238638787542</v>
      </c>
      <c r="F83" s="164">
        <v>1250.3303978024137</v>
      </c>
      <c r="G83" s="165" t="s">
        <v>1654</v>
      </c>
      <c r="H83" s="162">
        <v>646</v>
      </c>
    </row>
    <row r="84" spans="2:8" x14ac:dyDescent="0.25">
      <c r="B84" s="166" t="s">
        <v>1658</v>
      </c>
      <c r="C84" s="167" t="s">
        <v>1653</v>
      </c>
      <c r="D84" s="168">
        <v>174</v>
      </c>
      <c r="E84" s="169">
        <v>412.65956623293988</v>
      </c>
      <c r="F84" s="170">
        <v>71802.764524531536</v>
      </c>
      <c r="G84" s="171" t="s">
        <v>1659</v>
      </c>
      <c r="H84" s="168">
        <v>648</v>
      </c>
    </row>
    <row r="85" spans="2:8" x14ac:dyDescent="0.25">
      <c r="B85" s="160" t="s">
        <v>1665</v>
      </c>
      <c r="C85" s="161" t="s">
        <v>1656</v>
      </c>
      <c r="D85" s="162">
        <v>1</v>
      </c>
      <c r="E85" s="163">
        <v>710.13379041844917</v>
      </c>
      <c r="F85" s="164">
        <v>710.13379041844917</v>
      </c>
      <c r="G85" s="165" t="s">
        <v>1659</v>
      </c>
      <c r="H85" s="162">
        <v>649</v>
      </c>
    </row>
    <row r="86" spans="2:8" x14ac:dyDescent="0.25">
      <c r="B86" s="166" t="s">
        <v>1669</v>
      </c>
      <c r="C86" s="167" t="s">
        <v>1656</v>
      </c>
      <c r="D86" s="168">
        <v>35</v>
      </c>
      <c r="E86" s="169">
        <v>58.506537185795999</v>
      </c>
      <c r="F86" s="170">
        <v>2047.7288015028601</v>
      </c>
      <c r="G86" s="171" t="s">
        <v>1659</v>
      </c>
      <c r="H86" s="168">
        <v>658</v>
      </c>
    </row>
    <row r="87" spans="2:8" x14ac:dyDescent="0.25">
      <c r="B87" s="160" t="s">
        <v>1666</v>
      </c>
      <c r="C87" s="161" t="s">
        <v>356</v>
      </c>
      <c r="D87" s="165">
        <v>4</v>
      </c>
      <c r="E87" s="163">
        <v>332.52460871838827</v>
      </c>
      <c r="F87" s="164">
        <v>1330.0984348735531</v>
      </c>
      <c r="G87" s="165" t="s">
        <v>1667</v>
      </c>
      <c r="H87" s="162">
        <v>667</v>
      </c>
    </row>
    <row r="88" spans="2:8" x14ac:dyDescent="0.25">
      <c r="B88" s="166" t="s">
        <v>1669</v>
      </c>
      <c r="C88" s="167" t="s">
        <v>1656</v>
      </c>
      <c r="D88" s="168">
        <v>35</v>
      </c>
      <c r="E88" s="169">
        <v>58.506537185795999</v>
      </c>
      <c r="F88" s="170">
        <v>2047.7288015028601</v>
      </c>
      <c r="G88" s="171" t="s">
        <v>1659</v>
      </c>
      <c r="H88" s="168">
        <v>682</v>
      </c>
    </row>
    <row r="89" spans="2:8" x14ac:dyDescent="0.25">
      <c r="B89" s="160" t="s">
        <v>1668</v>
      </c>
      <c r="C89" s="161" t="s">
        <v>355</v>
      </c>
      <c r="D89" s="162">
        <v>12</v>
      </c>
      <c r="E89" s="163">
        <v>901.83735540549128</v>
      </c>
      <c r="F89" s="164">
        <v>10822.048264865894</v>
      </c>
      <c r="G89" s="165" t="s">
        <v>1667</v>
      </c>
      <c r="H89" s="162">
        <v>684</v>
      </c>
    </row>
    <row r="90" spans="2:8" x14ac:dyDescent="0.25">
      <c r="B90" s="166" t="s">
        <v>1662</v>
      </c>
      <c r="C90" s="167" t="s">
        <v>1656</v>
      </c>
      <c r="D90" s="168">
        <v>90</v>
      </c>
      <c r="E90" s="169">
        <v>918.94676988651963</v>
      </c>
      <c r="F90" s="170">
        <v>82705.20928978677</v>
      </c>
      <c r="G90" s="171" t="s">
        <v>1661</v>
      </c>
      <c r="H90" s="168">
        <v>687</v>
      </c>
    </row>
    <row r="91" spans="2:8" x14ac:dyDescent="0.25">
      <c r="B91" s="160" t="s">
        <v>1669</v>
      </c>
      <c r="C91" s="161" t="s">
        <v>1656</v>
      </c>
      <c r="D91" s="165">
        <v>35</v>
      </c>
      <c r="E91" s="163">
        <v>58.506537185795999</v>
      </c>
      <c r="F91" s="164">
        <v>2047.7288015028601</v>
      </c>
      <c r="G91" s="165" t="s">
        <v>1659</v>
      </c>
      <c r="H91" s="162">
        <v>690</v>
      </c>
    </row>
    <row r="92" spans="2:8" x14ac:dyDescent="0.25">
      <c r="B92" s="166" t="s">
        <v>1672</v>
      </c>
      <c r="C92" s="167" t="s">
        <v>1653</v>
      </c>
      <c r="D92" s="168">
        <v>23</v>
      </c>
      <c r="E92" s="169">
        <v>75.832140006051006</v>
      </c>
      <c r="F92" s="170">
        <v>1744.1392201391732</v>
      </c>
      <c r="G92" s="171" t="s">
        <v>1661</v>
      </c>
      <c r="H92" s="168">
        <v>711</v>
      </c>
    </row>
    <row r="93" spans="2:8" x14ac:dyDescent="0.25">
      <c r="B93" s="160" t="s">
        <v>1671</v>
      </c>
      <c r="C93" s="161" t="s">
        <v>356</v>
      </c>
      <c r="D93" s="162">
        <v>0</v>
      </c>
      <c r="E93" s="163">
        <v>444.53228917292074</v>
      </c>
      <c r="F93" s="164">
        <v>0</v>
      </c>
      <c r="G93" s="165" t="s">
        <v>1651</v>
      </c>
      <c r="H93" s="162">
        <v>714</v>
      </c>
    </row>
    <row r="94" spans="2:8" x14ac:dyDescent="0.25">
      <c r="B94" s="166" t="s">
        <v>1650</v>
      </c>
      <c r="C94" s="167" t="s">
        <v>356</v>
      </c>
      <c r="D94" s="168">
        <v>46</v>
      </c>
      <c r="E94" s="169">
        <v>685.08452972448958</v>
      </c>
      <c r="F94" s="170">
        <v>31513.888367326523</v>
      </c>
      <c r="G94" s="171" t="s">
        <v>1651</v>
      </c>
      <c r="H94" s="168">
        <v>723</v>
      </c>
    </row>
    <row r="95" spans="2:8" x14ac:dyDescent="0.25">
      <c r="B95" s="160" t="s">
        <v>1666</v>
      </c>
      <c r="C95" s="161" t="s">
        <v>356</v>
      </c>
      <c r="D95" s="162">
        <v>9</v>
      </c>
      <c r="E95" s="163">
        <v>332.52460871838827</v>
      </c>
      <c r="F95" s="164">
        <v>2992.7214784654943</v>
      </c>
      <c r="G95" s="165" t="s">
        <v>1667</v>
      </c>
      <c r="H95" s="162">
        <v>730</v>
      </c>
    </row>
    <row r="96" spans="2:8" x14ac:dyDescent="0.25">
      <c r="B96" s="166" t="s">
        <v>1650</v>
      </c>
      <c r="C96" s="167" t="s">
        <v>356</v>
      </c>
      <c r="D96" s="168">
        <v>101</v>
      </c>
      <c r="E96" s="169">
        <v>685.08452972448958</v>
      </c>
      <c r="F96" s="170">
        <v>69193.537502173451</v>
      </c>
      <c r="G96" s="171" t="s">
        <v>1651</v>
      </c>
      <c r="H96" s="168">
        <v>759</v>
      </c>
    </row>
    <row r="97" spans="2:8" x14ac:dyDescent="0.25">
      <c r="B97" s="160" t="s">
        <v>1669</v>
      </c>
      <c r="C97" s="161" t="s">
        <v>1656</v>
      </c>
      <c r="D97" s="162">
        <v>35</v>
      </c>
      <c r="E97" s="163">
        <v>58.506537185795999</v>
      </c>
      <c r="F97" s="164">
        <v>2047.7288015028601</v>
      </c>
      <c r="G97" s="165" t="s">
        <v>1659</v>
      </c>
      <c r="H97" s="162">
        <v>762</v>
      </c>
    </row>
    <row r="98" spans="2:8" x14ac:dyDescent="0.25">
      <c r="B98" s="166" t="s">
        <v>1650</v>
      </c>
      <c r="C98" s="167" t="s">
        <v>356</v>
      </c>
      <c r="D98" s="168">
        <v>101</v>
      </c>
      <c r="E98" s="169">
        <v>685.08452972448958</v>
      </c>
      <c r="F98" s="170">
        <v>69193.537502173451</v>
      </c>
      <c r="G98" s="171" t="s">
        <v>1651</v>
      </c>
      <c r="H98" s="168">
        <v>772</v>
      </c>
    </row>
    <row r="99" spans="2:8" x14ac:dyDescent="0.25">
      <c r="B99" s="160" t="s">
        <v>1664</v>
      </c>
      <c r="C99" s="161" t="s">
        <v>355</v>
      </c>
      <c r="D99" s="162">
        <v>20</v>
      </c>
      <c r="E99" s="163">
        <v>246.5</v>
      </c>
      <c r="F99" s="164">
        <v>4930</v>
      </c>
      <c r="G99" s="165" t="s">
        <v>1651</v>
      </c>
      <c r="H99" s="162">
        <v>776</v>
      </c>
    </row>
    <row r="100" spans="2:8" x14ac:dyDescent="0.25">
      <c r="B100" s="166" t="s">
        <v>1664</v>
      </c>
      <c r="C100" s="167" t="s">
        <v>355</v>
      </c>
      <c r="D100" s="168">
        <v>20</v>
      </c>
      <c r="E100" s="169">
        <v>246.5</v>
      </c>
      <c r="F100" s="170">
        <v>4930</v>
      </c>
      <c r="G100" s="171" t="s">
        <v>1651</v>
      </c>
      <c r="H100" s="168">
        <v>792</v>
      </c>
    </row>
    <row r="101" spans="2:8" x14ac:dyDescent="0.25">
      <c r="B101" s="160" t="s">
        <v>1655</v>
      </c>
      <c r="C101" s="161" t="s">
        <v>1656</v>
      </c>
      <c r="D101" s="162">
        <v>3</v>
      </c>
      <c r="E101" s="163">
        <v>722.60968396089356</v>
      </c>
      <c r="F101" s="164">
        <v>2167.8290518826807</v>
      </c>
      <c r="G101" s="165" t="s">
        <v>1654</v>
      </c>
      <c r="H101" s="162">
        <v>824</v>
      </c>
    </row>
    <row r="102" spans="2:8" x14ac:dyDescent="0.25">
      <c r="B102" s="166" t="s">
        <v>1672</v>
      </c>
      <c r="C102" s="167" t="s">
        <v>1653</v>
      </c>
      <c r="D102" s="168">
        <v>5</v>
      </c>
      <c r="E102" s="169">
        <v>75.832140006051006</v>
      </c>
      <c r="F102" s="170">
        <v>379.16070003025504</v>
      </c>
      <c r="G102" s="171" t="s">
        <v>1661</v>
      </c>
      <c r="H102" s="168">
        <v>830</v>
      </c>
    </row>
    <row r="103" spans="2:8" x14ac:dyDescent="0.25">
      <c r="B103" s="160" t="s">
        <v>1672</v>
      </c>
      <c r="C103" s="161" t="s">
        <v>1653</v>
      </c>
      <c r="D103" s="162">
        <v>23</v>
      </c>
      <c r="E103" s="163">
        <v>75.832140006051006</v>
      </c>
      <c r="F103" s="164">
        <v>1744.1392201391732</v>
      </c>
      <c r="G103" s="165" t="s">
        <v>1661</v>
      </c>
      <c r="H103" s="162">
        <v>846</v>
      </c>
    </row>
    <row r="104" spans="2:8" x14ac:dyDescent="0.25">
      <c r="B104" s="166" t="s">
        <v>1669</v>
      </c>
      <c r="C104" s="167" t="s">
        <v>1656</v>
      </c>
      <c r="D104" s="168">
        <v>64</v>
      </c>
      <c r="E104" s="169">
        <v>58.506537185795999</v>
      </c>
      <c r="F104" s="170">
        <v>3744.4183798909439</v>
      </c>
      <c r="G104" s="171" t="s">
        <v>1659</v>
      </c>
      <c r="H104" s="168">
        <v>852</v>
      </c>
    </row>
    <row r="105" spans="2:8" x14ac:dyDescent="0.25">
      <c r="B105" s="160" t="s">
        <v>1658</v>
      </c>
      <c r="C105" s="161" t="s">
        <v>1653</v>
      </c>
      <c r="D105" s="162">
        <v>174</v>
      </c>
      <c r="E105" s="163">
        <v>412.65956623293988</v>
      </c>
      <c r="F105" s="164">
        <v>71802.764524531536</v>
      </c>
      <c r="G105" s="165" t="s">
        <v>1659</v>
      </c>
      <c r="H105" s="162">
        <v>856</v>
      </c>
    </row>
    <row r="106" spans="2:8" x14ac:dyDescent="0.25">
      <c r="B106" s="166" t="s">
        <v>1664</v>
      </c>
      <c r="C106" s="167" t="s">
        <v>355</v>
      </c>
      <c r="D106" s="168">
        <v>9</v>
      </c>
      <c r="E106" s="169">
        <v>246.5</v>
      </c>
      <c r="F106" s="170">
        <v>2218.5</v>
      </c>
      <c r="G106" s="171" t="s">
        <v>1651</v>
      </c>
      <c r="H106" s="168">
        <v>884</v>
      </c>
    </row>
    <row r="107" spans="2:8" x14ac:dyDescent="0.25">
      <c r="B107" s="160" t="s">
        <v>1672</v>
      </c>
      <c r="C107" s="161" t="s">
        <v>1653</v>
      </c>
      <c r="D107" s="165">
        <v>5</v>
      </c>
      <c r="E107" s="163">
        <v>75.832140006051006</v>
      </c>
      <c r="F107" s="164">
        <v>379.16070003025504</v>
      </c>
      <c r="G107" s="165" t="s">
        <v>1661</v>
      </c>
      <c r="H107" s="162">
        <v>899</v>
      </c>
    </row>
    <row r="108" spans="2:8" x14ac:dyDescent="0.25">
      <c r="B108" s="166" t="s">
        <v>1666</v>
      </c>
      <c r="C108" s="167" t="s">
        <v>356</v>
      </c>
      <c r="D108" s="168">
        <v>9</v>
      </c>
      <c r="E108" s="169">
        <v>332.52460871838827</v>
      </c>
      <c r="F108" s="170">
        <v>2992.7214784654943</v>
      </c>
      <c r="G108" s="171" t="s">
        <v>1667</v>
      </c>
      <c r="H108" s="168">
        <v>900</v>
      </c>
    </row>
    <row r="109" spans="2:8" x14ac:dyDescent="0.25">
      <c r="B109" s="160" t="s">
        <v>1662</v>
      </c>
      <c r="C109" s="161" t="s">
        <v>1656</v>
      </c>
      <c r="D109" s="162">
        <v>90</v>
      </c>
      <c r="E109" s="163">
        <v>918.94676988651963</v>
      </c>
      <c r="F109" s="164">
        <v>82705.20928978677</v>
      </c>
      <c r="G109" s="165" t="s">
        <v>1661</v>
      </c>
      <c r="H109" s="162">
        <v>909</v>
      </c>
    </row>
    <row r="110" spans="2:8" x14ac:dyDescent="0.25">
      <c r="B110" s="166" t="s">
        <v>1657</v>
      </c>
      <c r="C110" s="167" t="s">
        <v>355</v>
      </c>
      <c r="D110" s="168">
        <v>31</v>
      </c>
      <c r="E110" s="169">
        <v>40.333238638787542</v>
      </c>
      <c r="F110" s="170">
        <v>1250.3303978024137</v>
      </c>
      <c r="G110" s="171" t="s">
        <v>1654</v>
      </c>
      <c r="H110" s="168">
        <v>945</v>
      </c>
    </row>
    <row r="111" spans="2:8" x14ac:dyDescent="0.25">
      <c r="B111" s="160" t="s">
        <v>1655</v>
      </c>
      <c r="C111" s="161" t="s">
        <v>1656</v>
      </c>
      <c r="D111" s="162">
        <v>3</v>
      </c>
      <c r="E111" s="163">
        <v>722.60968396089356</v>
      </c>
      <c r="F111" s="164">
        <v>2167.8290518826807</v>
      </c>
      <c r="G111" s="165" t="s">
        <v>1654</v>
      </c>
      <c r="H111" s="162">
        <v>945</v>
      </c>
    </row>
    <row r="112" spans="2:8" x14ac:dyDescent="0.25">
      <c r="B112" s="166" t="s">
        <v>1670</v>
      </c>
      <c r="C112" s="167" t="s">
        <v>356</v>
      </c>
      <c r="D112" s="168">
        <v>12</v>
      </c>
      <c r="E112" s="169">
        <v>508.42909319374786</v>
      </c>
      <c r="F112" s="170">
        <v>6101.1491183249746</v>
      </c>
      <c r="G112" s="171" t="s">
        <v>1661</v>
      </c>
      <c r="H112" s="168">
        <v>960</v>
      </c>
    </row>
    <row r="113" spans="2:8" x14ac:dyDescent="0.25">
      <c r="B113" s="160" t="s">
        <v>1662</v>
      </c>
      <c r="C113" s="161" t="s">
        <v>1656</v>
      </c>
      <c r="D113" s="162">
        <v>90</v>
      </c>
      <c r="E113" s="163">
        <v>918.94676988651963</v>
      </c>
      <c r="F113" s="164">
        <v>82705.20928978677</v>
      </c>
      <c r="G113" s="165" t="s">
        <v>1661</v>
      </c>
      <c r="H113" s="162">
        <v>962</v>
      </c>
    </row>
    <row r="114" spans="2:8" x14ac:dyDescent="0.25">
      <c r="B114" s="166" t="s">
        <v>1664</v>
      </c>
      <c r="C114" s="167" t="s">
        <v>355</v>
      </c>
      <c r="D114" s="168">
        <v>20</v>
      </c>
      <c r="E114" s="169">
        <v>246.5</v>
      </c>
      <c r="F114" s="170">
        <v>4930</v>
      </c>
      <c r="G114" s="171" t="s">
        <v>1651</v>
      </c>
      <c r="H114" s="168">
        <v>968</v>
      </c>
    </row>
    <row r="115" spans="2:8" x14ac:dyDescent="0.25">
      <c r="B115" s="160" t="s">
        <v>1658</v>
      </c>
      <c r="C115" s="161" t="s">
        <v>1653</v>
      </c>
      <c r="D115" s="162">
        <v>200</v>
      </c>
      <c r="E115" s="163">
        <v>412.65956623293988</v>
      </c>
      <c r="F115" s="164">
        <v>82531.913246587981</v>
      </c>
      <c r="G115" s="165" t="s">
        <v>1659</v>
      </c>
      <c r="H115" s="162">
        <v>972</v>
      </c>
    </row>
    <row r="116" spans="2:8" x14ac:dyDescent="0.25">
      <c r="B116" s="166" t="s">
        <v>1664</v>
      </c>
      <c r="C116" s="167" t="s">
        <v>355</v>
      </c>
      <c r="D116" s="168">
        <v>20</v>
      </c>
      <c r="E116" s="169">
        <v>246.5</v>
      </c>
      <c r="F116" s="170">
        <v>4930</v>
      </c>
      <c r="G116" s="171" t="s">
        <v>1651</v>
      </c>
      <c r="H116" s="168">
        <v>980</v>
      </c>
    </row>
    <row r="117" spans="2:8" x14ac:dyDescent="0.25">
      <c r="B117" s="160" t="s">
        <v>1652</v>
      </c>
      <c r="C117" s="161" t="s">
        <v>1653</v>
      </c>
      <c r="D117" s="162">
        <v>7</v>
      </c>
      <c r="E117" s="163">
        <v>95.535014098134994</v>
      </c>
      <c r="F117" s="164">
        <v>668.74509868694497</v>
      </c>
      <c r="G117" s="165" t="s">
        <v>1654</v>
      </c>
      <c r="H117" s="162">
        <v>984</v>
      </c>
    </row>
    <row r="118" spans="2:8" x14ac:dyDescent="0.25">
      <c r="B118" s="166" t="s">
        <v>1662</v>
      </c>
      <c r="C118" s="167" t="s">
        <v>1656</v>
      </c>
      <c r="D118" s="168">
        <v>90</v>
      </c>
      <c r="E118" s="169">
        <v>918.94676988651963</v>
      </c>
      <c r="F118" s="170">
        <v>82705.20928978677</v>
      </c>
      <c r="G118" s="171" t="s">
        <v>1661</v>
      </c>
      <c r="H118" s="168">
        <v>990</v>
      </c>
    </row>
    <row r="119" spans="2:8" x14ac:dyDescent="0.25">
      <c r="B119" s="160" t="s">
        <v>1655</v>
      </c>
      <c r="C119" s="161" t="s">
        <v>1656</v>
      </c>
      <c r="D119" s="162">
        <v>3</v>
      </c>
      <c r="E119" s="163">
        <v>722.60968396089356</v>
      </c>
      <c r="F119" s="164">
        <v>2167.8290518826807</v>
      </c>
      <c r="G119" s="165" t="s">
        <v>1654</v>
      </c>
      <c r="H119" s="162">
        <v>1002</v>
      </c>
    </row>
    <row r="120" spans="2:8" x14ac:dyDescent="0.25">
      <c r="B120" s="166" t="s">
        <v>1650</v>
      </c>
      <c r="C120" s="167" t="s">
        <v>356</v>
      </c>
      <c r="D120" s="168">
        <v>46</v>
      </c>
      <c r="E120" s="169">
        <v>685.08452972448958</v>
      </c>
      <c r="F120" s="170">
        <v>31513.888367326523</v>
      </c>
      <c r="G120" s="171" t="s">
        <v>1651</v>
      </c>
      <c r="H120" s="168">
        <v>1011</v>
      </c>
    </row>
    <row r="121" spans="2:8" x14ac:dyDescent="0.25">
      <c r="B121" s="160" t="s">
        <v>1660</v>
      </c>
      <c r="C121" s="161" t="s">
        <v>355</v>
      </c>
      <c r="D121" s="162">
        <v>2</v>
      </c>
      <c r="E121" s="163">
        <v>19.147665484160999</v>
      </c>
      <c r="F121" s="164">
        <v>38.295330968321998</v>
      </c>
      <c r="G121" s="165" t="s">
        <v>1661</v>
      </c>
      <c r="H121" s="162">
        <v>1080</v>
      </c>
    </row>
    <row r="122" spans="2:8" x14ac:dyDescent="0.25">
      <c r="B122" s="166" t="s">
        <v>1665</v>
      </c>
      <c r="C122" s="167" t="s">
        <v>1656</v>
      </c>
      <c r="D122" s="168">
        <v>14</v>
      </c>
      <c r="E122" s="169">
        <v>710.13379041844917</v>
      </c>
      <c r="F122" s="170">
        <v>9941.8730658582881</v>
      </c>
      <c r="G122" s="171" t="s">
        <v>1659</v>
      </c>
      <c r="H122" s="168">
        <v>1089</v>
      </c>
    </row>
    <row r="123" spans="2:8" x14ac:dyDescent="0.25">
      <c r="B123" s="160" t="s">
        <v>1665</v>
      </c>
      <c r="C123" s="161" t="s">
        <v>1656</v>
      </c>
      <c r="D123" s="162">
        <v>1</v>
      </c>
      <c r="E123" s="163">
        <v>710.13379041844917</v>
      </c>
      <c r="F123" s="164">
        <v>710.13379041844917</v>
      </c>
      <c r="G123" s="165" t="s">
        <v>1659</v>
      </c>
      <c r="H123" s="162">
        <v>1095</v>
      </c>
    </row>
    <row r="124" spans="2:8" x14ac:dyDescent="0.25">
      <c r="B124" s="166" t="s">
        <v>1655</v>
      </c>
      <c r="C124" s="167" t="s">
        <v>1656</v>
      </c>
      <c r="D124" s="168">
        <v>2</v>
      </c>
      <c r="E124" s="169">
        <v>722.60968396089356</v>
      </c>
      <c r="F124" s="170">
        <v>1445.2193679217871</v>
      </c>
      <c r="G124" s="171" t="s">
        <v>1654</v>
      </c>
      <c r="H124" s="168">
        <v>1098</v>
      </c>
    </row>
    <row r="125" spans="2:8" x14ac:dyDescent="0.25">
      <c r="B125" s="160" t="s">
        <v>1669</v>
      </c>
      <c r="C125" s="161" t="s">
        <v>1656</v>
      </c>
      <c r="D125" s="162">
        <v>64</v>
      </c>
      <c r="E125" s="163">
        <v>58.506537185795999</v>
      </c>
      <c r="F125" s="164">
        <v>3744.4183798909439</v>
      </c>
      <c r="G125" s="165" t="s">
        <v>1659</v>
      </c>
      <c r="H125" s="162">
        <v>1098</v>
      </c>
    </row>
    <row r="126" spans="2:8" x14ac:dyDescent="0.25">
      <c r="B126" s="166" t="s">
        <v>1668</v>
      </c>
      <c r="C126" s="167" t="s">
        <v>355</v>
      </c>
      <c r="D126" s="168">
        <v>20</v>
      </c>
      <c r="E126" s="169">
        <v>901.83735540549128</v>
      </c>
      <c r="F126" s="170">
        <v>18036.747108109827</v>
      </c>
      <c r="G126" s="171" t="s">
        <v>1667</v>
      </c>
      <c r="H126" s="168">
        <v>1107</v>
      </c>
    </row>
    <row r="127" spans="2:8" x14ac:dyDescent="0.25">
      <c r="B127" s="160" t="s">
        <v>1672</v>
      </c>
      <c r="C127" s="161" t="s">
        <v>1653</v>
      </c>
      <c r="D127" s="162">
        <v>5</v>
      </c>
      <c r="E127" s="163">
        <v>75.832140006051006</v>
      </c>
      <c r="F127" s="164">
        <v>379.16070003025504</v>
      </c>
      <c r="G127" s="165" t="s">
        <v>1661</v>
      </c>
      <c r="H127" s="162">
        <v>1146</v>
      </c>
    </row>
    <row r="128" spans="2:8" x14ac:dyDescent="0.25">
      <c r="B128" s="166" t="s">
        <v>1670</v>
      </c>
      <c r="C128" s="167" t="s">
        <v>356</v>
      </c>
      <c r="D128" s="168">
        <v>12</v>
      </c>
      <c r="E128" s="169">
        <v>508.42909319374786</v>
      </c>
      <c r="F128" s="170">
        <v>6101.1491183249746</v>
      </c>
      <c r="G128" s="171" t="s">
        <v>1661</v>
      </c>
      <c r="H128" s="168">
        <v>1232</v>
      </c>
    </row>
    <row r="129" spans="2:8" x14ac:dyDescent="0.25">
      <c r="B129" s="160" t="s">
        <v>1666</v>
      </c>
      <c r="C129" s="161" t="s">
        <v>356</v>
      </c>
      <c r="D129" s="162">
        <v>4</v>
      </c>
      <c r="E129" s="163">
        <v>332.52460871838827</v>
      </c>
      <c r="F129" s="164">
        <v>1330.0984348735531</v>
      </c>
      <c r="G129" s="165" t="s">
        <v>1667</v>
      </c>
      <c r="H129" s="162">
        <v>1239</v>
      </c>
    </row>
    <row r="130" spans="2:8" x14ac:dyDescent="0.25">
      <c r="B130" s="166" t="s">
        <v>1669</v>
      </c>
      <c r="C130" s="167" t="s">
        <v>1656</v>
      </c>
      <c r="D130" s="168">
        <v>64</v>
      </c>
      <c r="E130" s="169">
        <v>58.506537185795999</v>
      </c>
      <c r="F130" s="170">
        <v>3744.4183798909439</v>
      </c>
      <c r="G130" s="171" t="s">
        <v>1659</v>
      </c>
      <c r="H130" s="168">
        <v>1248</v>
      </c>
    </row>
    <row r="131" spans="2:8" x14ac:dyDescent="0.25">
      <c r="B131" s="160" t="s">
        <v>1660</v>
      </c>
      <c r="C131" s="161" t="s">
        <v>355</v>
      </c>
      <c r="D131" s="162">
        <v>2</v>
      </c>
      <c r="E131" s="163">
        <v>19.147665484160999</v>
      </c>
      <c r="F131" s="164">
        <v>38.295330968321998</v>
      </c>
      <c r="G131" s="165" t="s">
        <v>1661</v>
      </c>
      <c r="H131" s="162">
        <v>1260</v>
      </c>
    </row>
    <row r="132" spans="2:8" x14ac:dyDescent="0.25">
      <c r="B132" s="166" t="s">
        <v>1663</v>
      </c>
      <c r="C132" s="167" t="s">
        <v>1653</v>
      </c>
      <c r="D132" s="168">
        <v>28</v>
      </c>
      <c r="E132" s="169">
        <v>858.91696029735044</v>
      </c>
      <c r="F132" s="170">
        <v>24049.674888325811</v>
      </c>
      <c r="G132" s="171" t="s">
        <v>1654</v>
      </c>
      <c r="H132" s="168">
        <v>1272</v>
      </c>
    </row>
    <row r="133" spans="2:8" x14ac:dyDescent="0.25">
      <c r="B133" s="160" t="s">
        <v>1652</v>
      </c>
      <c r="C133" s="161" t="s">
        <v>1653</v>
      </c>
      <c r="D133" s="162">
        <v>15</v>
      </c>
      <c r="E133" s="163">
        <v>95.535014098134994</v>
      </c>
      <c r="F133" s="164">
        <v>1433.0252114720249</v>
      </c>
      <c r="G133" s="165" t="s">
        <v>1654</v>
      </c>
      <c r="H133" s="162">
        <v>1288</v>
      </c>
    </row>
    <row r="134" spans="2:8" x14ac:dyDescent="0.25">
      <c r="B134" s="166" t="s">
        <v>1655</v>
      </c>
      <c r="C134" s="167" t="s">
        <v>1656</v>
      </c>
      <c r="D134" s="168">
        <v>3</v>
      </c>
      <c r="E134" s="169">
        <v>722.60968396089356</v>
      </c>
      <c r="F134" s="170">
        <v>2167.8290518826807</v>
      </c>
      <c r="G134" s="171" t="s">
        <v>1654</v>
      </c>
      <c r="H134" s="168">
        <v>1294</v>
      </c>
    </row>
    <row r="135" spans="2:8" x14ac:dyDescent="0.25">
      <c r="B135" s="160" t="s">
        <v>1657</v>
      </c>
      <c r="C135" s="161" t="s">
        <v>355</v>
      </c>
      <c r="D135" s="162">
        <v>31</v>
      </c>
      <c r="E135" s="163">
        <v>40.333238638787542</v>
      </c>
      <c r="F135" s="164">
        <v>1250.3303978024137</v>
      </c>
      <c r="G135" s="165" t="s">
        <v>1654</v>
      </c>
      <c r="H135" s="162">
        <v>1304</v>
      </c>
    </row>
    <row r="136" spans="2:8" x14ac:dyDescent="0.25">
      <c r="B136" s="166" t="s">
        <v>1670</v>
      </c>
      <c r="C136" s="167" t="s">
        <v>356</v>
      </c>
      <c r="D136" s="168">
        <v>12</v>
      </c>
      <c r="E136" s="169">
        <v>508.42909319374786</v>
      </c>
      <c r="F136" s="170">
        <v>6101.1491183249746</v>
      </c>
      <c r="G136" s="171" t="s">
        <v>1661</v>
      </c>
      <c r="H136" s="168">
        <v>1312</v>
      </c>
    </row>
    <row r="137" spans="2:8" x14ac:dyDescent="0.25">
      <c r="B137" s="160" t="s">
        <v>1665</v>
      </c>
      <c r="C137" s="161" t="s">
        <v>1656</v>
      </c>
      <c r="D137" s="162">
        <v>14</v>
      </c>
      <c r="E137" s="163">
        <v>710.13379041844917</v>
      </c>
      <c r="F137" s="164">
        <v>9941.8730658582881</v>
      </c>
      <c r="G137" s="165" t="s">
        <v>1659</v>
      </c>
      <c r="H137" s="162">
        <v>1350</v>
      </c>
    </row>
    <row r="138" spans="2:8" x14ac:dyDescent="0.25">
      <c r="B138" s="166" t="s">
        <v>1663</v>
      </c>
      <c r="C138" s="167" t="s">
        <v>1653</v>
      </c>
      <c r="D138" s="168">
        <v>28</v>
      </c>
      <c r="E138" s="169">
        <v>858.91696029735044</v>
      </c>
      <c r="F138" s="170">
        <v>24049.674888325811</v>
      </c>
      <c r="G138" s="171" t="s">
        <v>1654</v>
      </c>
      <c r="H138" s="168">
        <v>1352</v>
      </c>
    </row>
    <row r="139" spans="2:8" x14ac:dyDescent="0.25">
      <c r="B139" s="160" t="s">
        <v>1664</v>
      </c>
      <c r="C139" s="161" t="s">
        <v>355</v>
      </c>
      <c r="D139" s="162">
        <v>20</v>
      </c>
      <c r="E139" s="163">
        <v>246.5</v>
      </c>
      <c r="F139" s="164">
        <v>4930</v>
      </c>
      <c r="G139" s="165" t="s">
        <v>1651</v>
      </c>
      <c r="H139" s="162">
        <v>1352</v>
      </c>
    </row>
    <row r="140" spans="2:8" x14ac:dyDescent="0.25">
      <c r="B140" s="166" t="s">
        <v>1658</v>
      </c>
      <c r="C140" s="167" t="s">
        <v>1653</v>
      </c>
      <c r="D140" s="168">
        <v>174</v>
      </c>
      <c r="E140" s="169">
        <v>412.65956623293988</v>
      </c>
      <c r="F140" s="170">
        <v>71802.764524531536</v>
      </c>
      <c r="G140" s="171" t="s">
        <v>1659</v>
      </c>
      <c r="H140" s="168">
        <v>1376</v>
      </c>
    </row>
    <row r="141" spans="2:8" x14ac:dyDescent="0.25">
      <c r="B141" s="160" t="s">
        <v>1671</v>
      </c>
      <c r="C141" s="161" t="s">
        <v>356</v>
      </c>
      <c r="D141" s="162">
        <v>1</v>
      </c>
      <c r="E141" s="163">
        <v>444.53228917292074</v>
      </c>
      <c r="F141" s="164">
        <v>444.53228917292074</v>
      </c>
      <c r="G141" s="165" t="s">
        <v>1651</v>
      </c>
      <c r="H141" s="162">
        <v>1384</v>
      </c>
    </row>
    <row r="142" spans="2:8" x14ac:dyDescent="0.25">
      <c r="B142" s="166" t="s">
        <v>1668</v>
      </c>
      <c r="C142" s="167" t="s">
        <v>355</v>
      </c>
      <c r="D142" s="168">
        <v>20</v>
      </c>
      <c r="E142" s="169">
        <v>901.83735540549128</v>
      </c>
      <c r="F142" s="170">
        <v>18036.747108109827</v>
      </c>
      <c r="G142" s="171" t="s">
        <v>1667</v>
      </c>
      <c r="H142" s="168">
        <v>1387</v>
      </c>
    </row>
    <row r="143" spans="2:8" x14ac:dyDescent="0.25">
      <c r="B143" s="160" t="s">
        <v>1666</v>
      </c>
      <c r="C143" s="161" t="s">
        <v>356</v>
      </c>
      <c r="D143" s="162">
        <v>4</v>
      </c>
      <c r="E143" s="163">
        <v>332.52460871838827</v>
      </c>
      <c r="F143" s="164">
        <v>1330.0984348735531</v>
      </c>
      <c r="G143" s="165" t="s">
        <v>1667</v>
      </c>
      <c r="H143" s="162">
        <v>1396</v>
      </c>
    </row>
    <row r="144" spans="2:8" x14ac:dyDescent="0.25">
      <c r="B144" s="166" t="s">
        <v>1664</v>
      </c>
      <c r="C144" s="167" t="s">
        <v>355</v>
      </c>
      <c r="D144" s="168">
        <v>20</v>
      </c>
      <c r="E144" s="169">
        <v>246.5</v>
      </c>
      <c r="F144" s="170">
        <v>4930</v>
      </c>
      <c r="G144" s="171" t="s">
        <v>1651</v>
      </c>
      <c r="H144" s="168">
        <v>1400</v>
      </c>
    </row>
    <row r="145" spans="2:8" x14ac:dyDescent="0.25">
      <c r="B145" s="160" t="s">
        <v>1663</v>
      </c>
      <c r="C145" s="161" t="s">
        <v>1653</v>
      </c>
      <c r="D145" s="162">
        <v>21</v>
      </c>
      <c r="E145" s="163">
        <v>858.91696029735044</v>
      </c>
      <c r="F145" s="164">
        <v>18037.256166244359</v>
      </c>
      <c r="G145" s="165" t="s">
        <v>1654</v>
      </c>
      <c r="H145" s="162">
        <v>1408</v>
      </c>
    </row>
    <row r="146" spans="2:8" x14ac:dyDescent="0.25">
      <c r="B146" s="166" t="s">
        <v>1665</v>
      </c>
      <c r="C146" s="167" t="s">
        <v>1656</v>
      </c>
      <c r="D146" s="168">
        <v>14</v>
      </c>
      <c r="E146" s="169">
        <v>710.13379041844917</v>
      </c>
      <c r="F146" s="170">
        <v>9941.8730658582881</v>
      </c>
      <c r="G146" s="171" t="s">
        <v>1659</v>
      </c>
      <c r="H146" s="168">
        <v>1410</v>
      </c>
    </row>
    <row r="147" spans="2:8" x14ac:dyDescent="0.25">
      <c r="B147" s="160" t="s">
        <v>1662</v>
      </c>
      <c r="C147" s="161" t="s">
        <v>1656</v>
      </c>
      <c r="D147" s="162">
        <v>90</v>
      </c>
      <c r="E147" s="163">
        <v>918.94676988651963</v>
      </c>
      <c r="F147" s="164">
        <v>82705.20928978677</v>
      </c>
      <c r="G147" s="165" t="s">
        <v>1661</v>
      </c>
      <c r="H147" s="162">
        <v>1418</v>
      </c>
    </row>
    <row r="148" spans="2:8" x14ac:dyDescent="0.25">
      <c r="B148" s="166" t="s">
        <v>1672</v>
      </c>
      <c r="C148" s="167" t="s">
        <v>1653</v>
      </c>
      <c r="D148" s="168">
        <v>5</v>
      </c>
      <c r="E148" s="169">
        <v>75.832140006051006</v>
      </c>
      <c r="F148" s="170">
        <v>379.16070003025504</v>
      </c>
      <c r="G148" s="171" t="s">
        <v>1661</v>
      </c>
      <c r="H148" s="168">
        <v>1431</v>
      </c>
    </row>
    <row r="149" spans="2:8" x14ac:dyDescent="0.25">
      <c r="B149" s="160" t="s">
        <v>1652</v>
      </c>
      <c r="C149" s="161" t="s">
        <v>1653</v>
      </c>
      <c r="D149" s="162">
        <v>7</v>
      </c>
      <c r="E149" s="163">
        <v>95.535014098134994</v>
      </c>
      <c r="F149" s="164">
        <v>668.74509868694497</v>
      </c>
      <c r="G149" s="165" t="s">
        <v>1654</v>
      </c>
      <c r="H149" s="162">
        <v>1450</v>
      </c>
    </row>
    <row r="150" spans="2:8" x14ac:dyDescent="0.25">
      <c r="B150" s="166" t="s">
        <v>1671</v>
      </c>
      <c r="C150" s="167" t="s">
        <v>356</v>
      </c>
      <c r="D150" s="168">
        <v>1</v>
      </c>
      <c r="E150" s="169">
        <v>444.53228917292074</v>
      </c>
      <c r="F150" s="170">
        <v>444.53228917292074</v>
      </c>
      <c r="G150" s="171" t="s">
        <v>1651</v>
      </c>
      <c r="H150" s="168">
        <v>1450</v>
      </c>
    </row>
    <row r="151" spans="2:8" x14ac:dyDescent="0.25">
      <c r="B151" s="160" t="s">
        <v>1652</v>
      </c>
      <c r="C151" s="161" t="s">
        <v>1653</v>
      </c>
      <c r="D151" s="162">
        <v>15</v>
      </c>
      <c r="E151" s="163">
        <v>95.535014098134994</v>
      </c>
      <c r="F151" s="164">
        <v>1433.0252114720249</v>
      </c>
      <c r="G151" s="165" t="s">
        <v>1654</v>
      </c>
      <c r="H151" s="162">
        <v>1450</v>
      </c>
    </row>
    <row r="152" spans="2:8" x14ac:dyDescent="0.25">
      <c r="B152" s="166" t="s">
        <v>1658</v>
      </c>
      <c r="C152" s="167" t="s">
        <v>1653</v>
      </c>
      <c r="D152" s="168">
        <v>174</v>
      </c>
      <c r="E152" s="169">
        <v>412.65956623293988</v>
      </c>
      <c r="F152" s="170">
        <v>71802.764524531536</v>
      </c>
      <c r="G152" s="171" t="s">
        <v>1659</v>
      </c>
      <c r="H152" s="168">
        <v>1452</v>
      </c>
    </row>
    <row r="153" spans="2:8" x14ac:dyDescent="0.25">
      <c r="B153" s="160" t="s">
        <v>1662</v>
      </c>
      <c r="C153" s="161" t="s">
        <v>1656</v>
      </c>
      <c r="D153" s="162">
        <v>90</v>
      </c>
      <c r="E153" s="163">
        <v>918.94676988651963</v>
      </c>
      <c r="F153" s="164">
        <v>82705.20928978677</v>
      </c>
      <c r="G153" s="165" t="s">
        <v>1661</v>
      </c>
      <c r="H153" s="162">
        <v>1455</v>
      </c>
    </row>
    <row r="154" spans="2:8" x14ac:dyDescent="0.25">
      <c r="B154" s="166" t="s">
        <v>1665</v>
      </c>
      <c r="C154" s="167" t="s">
        <v>1656</v>
      </c>
      <c r="D154" s="168">
        <v>1</v>
      </c>
      <c r="E154" s="169">
        <v>710.13379041844917</v>
      </c>
      <c r="F154" s="170">
        <v>710.13379041844917</v>
      </c>
      <c r="G154" s="171" t="s">
        <v>1659</v>
      </c>
      <c r="H154" s="168">
        <v>1462</v>
      </c>
    </row>
    <row r="155" spans="2:8" x14ac:dyDescent="0.25">
      <c r="B155" s="160" t="s">
        <v>1662</v>
      </c>
      <c r="C155" s="161" t="s">
        <v>1656</v>
      </c>
      <c r="D155" s="162">
        <v>73</v>
      </c>
      <c r="E155" s="163">
        <v>918.94676988651963</v>
      </c>
      <c r="F155" s="164">
        <v>67083.114201715929</v>
      </c>
      <c r="G155" s="165" t="s">
        <v>1661</v>
      </c>
      <c r="H155" s="162">
        <v>1470</v>
      </c>
    </row>
    <row r="156" spans="2:8" x14ac:dyDescent="0.25">
      <c r="B156" s="166" t="s">
        <v>1660</v>
      </c>
      <c r="C156" s="167" t="s">
        <v>355</v>
      </c>
      <c r="D156" s="168">
        <v>2</v>
      </c>
      <c r="E156" s="169">
        <v>19.147665484160999</v>
      </c>
      <c r="F156" s="170">
        <v>38.295330968321998</v>
      </c>
      <c r="G156" s="171" t="s">
        <v>1661</v>
      </c>
      <c r="H156" s="168">
        <v>1472</v>
      </c>
    </row>
    <row r="157" spans="2:8" x14ac:dyDescent="0.25">
      <c r="B157" s="160" t="s">
        <v>1657</v>
      </c>
      <c r="C157" s="161" t="s">
        <v>355</v>
      </c>
      <c r="D157" s="162">
        <v>31</v>
      </c>
      <c r="E157" s="163">
        <v>40.333238638787542</v>
      </c>
      <c r="F157" s="164">
        <v>1250.3303978024137</v>
      </c>
      <c r="G157" s="165" t="s">
        <v>1654</v>
      </c>
      <c r="H157" s="162">
        <v>1474</v>
      </c>
    </row>
    <row r="158" spans="2:8" x14ac:dyDescent="0.25">
      <c r="B158" s="166" t="s">
        <v>1663</v>
      </c>
      <c r="C158" s="167" t="s">
        <v>1653</v>
      </c>
      <c r="D158" s="168">
        <v>21</v>
      </c>
      <c r="E158" s="169">
        <v>858.91696029735044</v>
      </c>
      <c r="F158" s="170">
        <v>18037.256166244359</v>
      </c>
      <c r="G158" s="171" t="s">
        <v>1654</v>
      </c>
      <c r="H158" s="168">
        <v>1512</v>
      </c>
    </row>
    <row r="159" spans="2:8" x14ac:dyDescent="0.25">
      <c r="B159" s="160" t="s">
        <v>1664</v>
      </c>
      <c r="C159" s="161" t="s">
        <v>355</v>
      </c>
      <c r="D159" s="162">
        <v>9</v>
      </c>
      <c r="E159" s="163">
        <v>246.5</v>
      </c>
      <c r="F159" s="164">
        <v>2218.5</v>
      </c>
      <c r="G159" s="165" t="s">
        <v>1651</v>
      </c>
      <c r="H159" s="162">
        <v>1512</v>
      </c>
    </row>
    <row r="160" spans="2:8" x14ac:dyDescent="0.25">
      <c r="B160" s="166" t="s">
        <v>1671</v>
      </c>
      <c r="C160" s="167" t="s">
        <v>356</v>
      </c>
      <c r="D160" s="168">
        <v>0</v>
      </c>
      <c r="E160" s="169">
        <v>444.53228917292074</v>
      </c>
      <c r="F160" s="170">
        <v>0</v>
      </c>
      <c r="G160" s="171" t="s">
        <v>1651</v>
      </c>
      <c r="H160" s="168">
        <v>1530</v>
      </c>
    </row>
    <row r="161" spans="2:8" x14ac:dyDescent="0.25">
      <c r="B161" s="160" t="s">
        <v>1658</v>
      </c>
      <c r="C161" s="161" t="s">
        <v>1653</v>
      </c>
      <c r="D161" s="162">
        <v>200</v>
      </c>
      <c r="E161" s="163">
        <v>412.65956623293988</v>
      </c>
      <c r="F161" s="164">
        <v>82531.913246587981</v>
      </c>
      <c r="G161" s="165" t="s">
        <v>1659</v>
      </c>
      <c r="H161" s="162">
        <v>1540</v>
      </c>
    </row>
    <row r="162" spans="2:8" x14ac:dyDescent="0.25">
      <c r="B162" s="166" t="s">
        <v>1650</v>
      </c>
      <c r="C162" s="167" t="s">
        <v>356</v>
      </c>
      <c r="D162" s="168">
        <v>101</v>
      </c>
      <c r="E162" s="169">
        <v>685.08452972448958</v>
      </c>
      <c r="F162" s="170">
        <v>69193.537502173451</v>
      </c>
      <c r="G162" s="171" t="s">
        <v>1651</v>
      </c>
      <c r="H162" s="168">
        <v>1540</v>
      </c>
    </row>
    <row r="163" spans="2:8" x14ac:dyDescent="0.25">
      <c r="B163" s="160" t="s">
        <v>1663</v>
      </c>
      <c r="C163" s="161" t="s">
        <v>1653</v>
      </c>
      <c r="D163" s="162">
        <v>28</v>
      </c>
      <c r="E163" s="163">
        <v>858.91696029735044</v>
      </c>
      <c r="F163" s="164">
        <v>24049.674888325811</v>
      </c>
      <c r="G163" s="165" t="s">
        <v>1654</v>
      </c>
      <c r="H163" s="162">
        <v>1552</v>
      </c>
    </row>
    <row r="164" spans="2:8" x14ac:dyDescent="0.25">
      <c r="B164" s="166" t="s">
        <v>1666</v>
      </c>
      <c r="C164" s="167" t="s">
        <v>356</v>
      </c>
      <c r="D164" s="168">
        <v>4</v>
      </c>
      <c r="E164" s="169">
        <v>332.52460871838827</v>
      </c>
      <c r="F164" s="170">
        <v>1330.0984348735531</v>
      </c>
      <c r="G164" s="171" t="s">
        <v>1667</v>
      </c>
      <c r="H164" s="168">
        <v>1570</v>
      </c>
    </row>
    <row r="165" spans="2:8" x14ac:dyDescent="0.25">
      <c r="B165" s="160" t="s">
        <v>1650</v>
      </c>
      <c r="C165" s="161" t="s">
        <v>356</v>
      </c>
      <c r="D165" s="162">
        <v>46</v>
      </c>
      <c r="E165" s="163">
        <v>685.08452972448958</v>
      </c>
      <c r="F165" s="164">
        <v>31513.888367326523</v>
      </c>
      <c r="G165" s="165" t="s">
        <v>1651</v>
      </c>
      <c r="H165" s="162">
        <v>1570</v>
      </c>
    </row>
    <row r="166" spans="2:8" x14ac:dyDescent="0.25">
      <c r="B166" s="166" t="s">
        <v>1668</v>
      </c>
      <c r="C166" s="167" t="s">
        <v>355</v>
      </c>
      <c r="D166" s="168">
        <v>12</v>
      </c>
      <c r="E166" s="169">
        <v>901.83735540549128</v>
      </c>
      <c r="F166" s="170">
        <v>10822.048264865894</v>
      </c>
      <c r="G166" s="171" t="s">
        <v>1667</v>
      </c>
      <c r="H166" s="168">
        <v>1573</v>
      </c>
    </row>
    <row r="167" spans="2:8" x14ac:dyDescent="0.25">
      <c r="B167" s="160" t="s">
        <v>1670</v>
      </c>
      <c r="C167" s="161" t="s">
        <v>356</v>
      </c>
      <c r="D167" s="162">
        <v>12</v>
      </c>
      <c r="E167" s="163">
        <v>508.42909319374786</v>
      </c>
      <c r="F167" s="164">
        <v>6101.1491183249746</v>
      </c>
      <c r="G167" s="165" t="s">
        <v>1661</v>
      </c>
      <c r="H167" s="162">
        <v>1584</v>
      </c>
    </row>
    <row r="168" spans="2:8" x14ac:dyDescent="0.25">
      <c r="B168" s="166" t="s">
        <v>1660</v>
      </c>
      <c r="C168" s="167" t="s">
        <v>355</v>
      </c>
      <c r="D168" s="168">
        <v>2</v>
      </c>
      <c r="E168" s="169">
        <v>19.147665484160999</v>
      </c>
      <c r="F168" s="170">
        <v>38.295330968321998</v>
      </c>
      <c r="G168" s="171" t="s">
        <v>1661</v>
      </c>
      <c r="H168" s="168">
        <v>1584</v>
      </c>
    </row>
    <row r="169" spans="2:8" x14ac:dyDescent="0.25">
      <c r="B169" s="160" t="s">
        <v>1650</v>
      </c>
      <c r="C169" s="161" t="s">
        <v>356</v>
      </c>
      <c r="D169" s="162">
        <v>46</v>
      </c>
      <c r="E169" s="163">
        <v>685.08452972448958</v>
      </c>
      <c r="F169" s="164">
        <v>31513.888367326523</v>
      </c>
      <c r="G169" s="165" t="s">
        <v>1651</v>
      </c>
      <c r="H169" s="162">
        <v>1587</v>
      </c>
    </row>
    <row r="170" spans="2:8" x14ac:dyDescent="0.25">
      <c r="B170" s="166" t="s">
        <v>1664</v>
      </c>
      <c r="C170" s="167" t="s">
        <v>355</v>
      </c>
      <c r="D170" s="168">
        <v>9</v>
      </c>
      <c r="E170" s="169">
        <v>246.5</v>
      </c>
      <c r="F170" s="170">
        <v>2218.5</v>
      </c>
      <c r="G170" s="171" t="s">
        <v>1651</v>
      </c>
      <c r="H170" s="168">
        <v>1596</v>
      </c>
    </row>
    <row r="171" spans="2:8" x14ac:dyDescent="0.25">
      <c r="B171" s="160" t="s">
        <v>1672</v>
      </c>
      <c r="C171" s="161" t="s">
        <v>1653</v>
      </c>
      <c r="D171" s="162">
        <v>5</v>
      </c>
      <c r="E171" s="163">
        <v>75.832140006051006</v>
      </c>
      <c r="F171" s="164">
        <v>379.16070003025504</v>
      </c>
      <c r="G171" s="165" t="s">
        <v>1661</v>
      </c>
      <c r="H171" s="162">
        <v>1615</v>
      </c>
    </row>
    <row r="172" spans="2:8" x14ac:dyDescent="0.25">
      <c r="B172" s="166" t="s">
        <v>1655</v>
      </c>
      <c r="C172" s="167" t="s">
        <v>1656</v>
      </c>
      <c r="D172" s="168">
        <v>3</v>
      </c>
      <c r="E172" s="169">
        <v>722.60968396089356</v>
      </c>
      <c r="F172" s="170">
        <v>2167.8290518826807</v>
      </c>
      <c r="G172" s="171" t="s">
        <v>1654</v>
      </c>
      <c r="H172" s="168">
        <v>1617</v>
      </c>
    </row>
    <row r="173" spans="2:8" x14ac:dyDescent="0.25">
      <c r="B173" s="160" t="s">
        <v>1671</v>
      </c>
      <c r="C173" s="161" t="s">
        <v>356</v>
      </c>
      <c r="D173" s="162">
        <v>0</v>
      </c>
      <c r="E173" s="163">
        <v>444.53228917292074</v>
      </c>
      <c r="F173" s="164">
        <v>0</v>
      </c>
      <c r="G173" s="165" t="s">
        <v>1651</v>
      </c>
      <c r="H173" s="162">
        <v>1620</v>
      </c>
    </row>
    <row r="174" spans="2:8" x14ac:dyDescent="0.25">
      <c r="B174" s="166" t="s">
        <v>1662</v>
      </c>
      <c r="C174" s="167" t="s">
        <v>1656</v>
      </c>
      <c r="D174" s="168">
        <v>90</v>
      </c>
      <c r="E174" s="169">
        <v>918.94676988651963</v>
      </c>
      <c r="F174" s="170">
        <v>82705.20928978677</v>
      </c>
      <c r="G174" s="171" t="s">
        <v>1661</v>
      </c>
      <c r="H174" s="168">
        <v>1656</v>
      </c>
    </row>
    <row r="175" spans="2:8" x14ac:dyDescent="0.25">
      <c r="B175" s="160" t="s">
        <v>1666</v>
      </c>
      <c r="C175" s="161" t="s">
        <v>356</v>
      </c>
      <c r="D175" s="162">
        <v>9</v>
      </c>
      <c r="E175" s="163">
        <v>332.52460871838827</v>
      </c>
      <c r="F175" s="164">
        <v>2992.7214784654943</v>
      </c>
      <c r="G175" s="165" t="s">
        <v>1667</v>
      </c>
      <c r="H175" s="162">
        <v>1665</v>
      </c>
    </row>
    <row r="176" spans="2:8" x14ac:dyDescent="0.25">
      <c r="B176" s="166" t="s">
        <v>1670</v>
      </c>
      <c r="C176" s="167" t="s">
        <v>356</v>
      </c>
      <c r="D176" s="168">
        <v>12</v>
      </c>
      <c r="E176" s="169">
        <v>508.42909319374786</v>
      </c>
      <c r="F176" s="170">
        <v>6101.1491183249746</v>
      </c>
      <c r="G176" s="171" t="s">
        <v>1661</v>
      </c>
      <c r="H176" s="168">
        <v>1680</v>
      </c>
    </row>
    <row r="177" spans="2:8" x14ac:dyDescent="0.25">
      <c r="B177" s="160" t="s">
        <v>1668</v>
      </c>
      <c r="C177" s="161" t="s">
        <v>355</v>
      </c>
      <c r="D177" s="162">
        <v>20</v>
      </c>
      <c r="E177" s="163">
        <v>901.83735540549128</v>
      </c>
      <c r="F177" s="164">
        <v>18036.747108109827</v>
      </c>
      <c r="G177" s="165" t="s">
        <v>1667</v>
      </c>
      <c r="H177" s="162">
        <v>1682</v>
      </c>
    </row>
    <row r="178" spans="2:8" x14ac:dyDescent="0.25">
      <c r="B178" s="166" t="s">
        <v>1650</v>
      </c>
      <c r="C178" s="167" t="s">
        <v>356</v>
      </c>
      <c r="D178" s="168">
        <v>101</v>
      </c>
      <c r="E178" s="169">
        <v>685.08452972448958</v>
      </c>
      <c r="F178" s="170">
        <v>69193.537502173451</v>
      </c>
      <c r="G178" s="171" t="s">
        <v>1651</v>
      </c>
      <c r="H178" s="168">
        <v>1690</v>
      </c>
    </row>
    <row r="179" spans="2:8" x14ac:dyDescent="0.25">
      <c r="B179" s="160" t="s">
        <v>1652</v>
      </c>
      <c r="C179" s="161" t="s">
        <v>1653</v>
      </c>
      <c r="D179" s="162">
        <v>15</v>
      </c>
      <c r="E179" s="163">
        <v>95.535014098134994</v>
      </c>
      <c r="F179" s="164">
        <v>1433.0252114720249</v>
      </c>
      <c r="G179" s="165" t="s">
        <v>1654</v>
      </c>
      <c r="H179" s="162">
        <v>1690</v>
      </c>
    </row>
    <row r="180" spans="2:8" x14ac:dyDescent="0.25">
      <c r="B180" s="166" t="s">
        <v>1671</v>
      </c>
      <c r="C180" s="167" t="s">
        <v>356</v>
      </c>
      <c r="D180" s="168">
        <v>0</v>
      </c>
      <c r="E180" s="169">
        <v>444.53228917292074</v>
      </c>
      <c r="F180" s="170">
        <v>0</v>
      </c>
      <c r="G180" s="171" t="s">
        <v>1651</v>
      </c>
      <c r="H180" s="168">
        <v>1696</v>
      </c>
    </row>
    <row r="181" spans="2:8" x14ac:dyDescent="0.25">
      <c r="B181" s="160" t="s">
        <v>1655</v>
      </c>
      <c r="C181" s="161" t="s">
        <v>1656</v>
      </c>
      <c r="D181" s="162">
        <v>2</v>
      </c>
      <c r="E181" s="163">
        <v>722.60968396089356</v>
      </c>
      <c r="F181" s="164">
        <v>1445.2193679217871</v>
      </c>
      <c r="G181" s="165" t="s">
        <v>1654</v>
      </c>
      <c r="H181" s="162">
        <v>1701</v>
      </c>
    </row>
    <row r="182" spans="2:8" x14ac:dyDescent="0.25">
      <c r="B182" s="166" t="s">
        <v>1665</v>
      </c>
      <c r="C182" s="167" t="s">
        <v>1656</v>
      </c>
      <c r="D182" s="168">
        <v>14</v>
      </c>
      <c r="E182" s="169">
        <v>710.13379041844917</v>
      </c>
      <c r="F182" s="170">
        <v>9941.8730658582881</v>
      </c>
      <c r="G182" s="171" t="s">
        <v>1659</v>
      </c>
      <c r="H182" s="168">
        <v>1710</v>
      </c>
    </row>
    <row r="183" spans="2:8" x14ac:dyDescent="0.25">
      <c r="B183" s="160" t="s">
        <v>1670</v>
      </c>
      <c r="C183" s="161" t="s">
        <v>356</v>
      </c>
      <c r="D183" s="162">
        <v>2</v>
      </c>
      <c r="E183" s="163">
        <v>508.42909319374786</v>
      </c>
      <c r="F183" s="164">
        <v>1016.8581863874957</v>
      </c>
      <c r="G183" s="165" t="s">
        <v>1661</v>
      </c>
      <c r="H183" s="162">
        <v>1728</v>
      </c>
    </row>
    <row r="184" spans="2:8" x14ac:dyDescent="0.25">
      <c r="B184" s="166" t="s">
        <v>1655</v>
      </c>
      <c r="C184" s="167" t="s">
        <v>1656</v>
      </c>
      <c r="D184" s="168">
        <v>2</v>
      </c>
      <c r="E184" s="169">
        <v>722.60968396089356</v>
      </c>
      <c r="F184" s="170">
        <v>1445.2193679217871</v>
      </c>
      <c r="G184" s="171" t="s">
        <v>1654</v>
      </c>
      <c r="H184" s="168">
        <v>1740</v>
      </c>
    </row>
    <row r="185" spans="2:8" x14ac:dyDescent="0.25">
      <c r="B185" s="160" t="s">
        <v>1663</v>
      </c>
      <c r="C185" s="161" t="s">
        <v>1653</v>
      </c>
      <c r="D185" s="162">
        <v>28</v>
      </c>
      <c r="E185" s="163">
        <v>858.91696029735044</v>
      </c>
      <c r="F185" s="164">
        <v>24049.674888325811</v>
      </c>
      <c r="G185" s="165" t="s">
        <v>1654</v>
      </c>
      <c r="H185" s="162">
        <v>1744</v>
      </c>
    </row>
    <row r="186" spans="2:8" x14ac:dyDescent="0.25">
      <c r="B186" s="166" t="s">
        <v>1650</v>
      </c>
      <c r="C186" s="167" t="s">
        <v>356</v>
      </c>
      <c r="D186" s="168">
        <v>101</v>
      </c>
      <c r="E186" s="169">
        <v>685.08452972448958</v>
      </c>
      <c r="F186" s="170">
        <v>69193.537502173451</v>
      </c>
      <c r="G186" s="171" t="s">
        <v>1651</v>
      </c>
      <c r="H186" s="168">
        <v>1746</v>
      </c>
    </row>
    <row r="187" spans="2:8" x14ac:dyDescent="0.25">
      <c r="B187" s="160" t="s">
        <v>1666</v>
      </c>
      <c r="C187" s="161" t="s">
        <v>356</v>
      </c>
      <c r="D187" s="162">
        <v>4</v>
      </c>
      <c r="E187" s="163">
        <v>332.52460871838827</v>
      </c>
      <c r="F187" s="164">
        <v>1330.0984348735531</v>
      </c>
      <c r="G187" s="165" t="s">
        <v>1667</v>
      </c>
      <c r="H187" s="162">
        <v>1767</v>
      </c>
    </row>
    <row r="188" spans="2:8" x14ac:dyDescent="0.25">
      <c r="B188" s="166" t="s">
        <v>1670</v>
      </c>
      <c r="C188" s="167" t="s">
        <v>356</v>
      </c>
      <c r="D188" s="168">
        <v>2</v>
      </c>
      <c r="E188" s="169">
        <v>508.42909319374786</v>
      </c>
      <c r="F188" s="170">
        <v>1016.8581863874957</v>
      </c>
      <c r="G188" s="171" t="s">
        <v>1661</v>
      </c>
      <c r="H188" s="168">
        <v>1792</v>
      </c>
    </row>
    <row r="189" spans="2:8" x14ac:dyDescent="0.25">
      <c r="B189" s="160" t="s">
        <v>1650</v>
      </c>
      <c r="C189" s="161" t="s">
        <v>356</v>
      </c>
      <c r="D189" s="162">
        <v>46</v>
      </c>
      <c r="E189" s="163">
        <v>685.08452972448958</v>
      </c>
      <c r="F189" s="164">
        <v>31513.888367326523</v>
      </c>
      <c r="G189" s="165" t="s">
        <v>1651</v>
      </c>
      <c r="H189" s="162">
        <v>1860</v>
      </c>
    </row>
    <row r="190" spans="2:8" x14ac:dyDescent="0.25">
      <c r="B190" s="166" t="s">
        <v>1657</v>
      </c>
      <c r="C190" s="167" t="s">
        <v>355</v>
      </c>
      <c r="D190" s="168">
        <v>2</v>
      </c>
      <c r="E190" s="169">
        <v>40.333238638787542</v>
      </c>
      <c r="F190" s="170">
        <v>80.666477277575083</v>
      </c>
      <c r="G190" s="171" t="s">
        <v>1654</v>
      </c>
      <c r="H190" s="168">
        <v>1911</v>
      </c>
    </row>
    <row r="191" spans="2:8" x14ac:dyDescent="0.25">
      <c r="B191" s="160" t="s">
        <v>1670</v>
      </c>
      <c r="C191" s="161" t="s">
        <v>356</v>
      </c>
      <c r="D191" s="162">
        <v>2</v>
      </c>
      <c r="E191" s="163">
        <v>508.42909319374786</v>
      </c>
      <c r="F191" s="164">
        <v>1016.8581863874957</v>
      </c>
      <c r="G191" s="165" t="s">
        <v>1661</v>
      </c>
      <c r="H191" s="162">
        <v>1920</v>
      </c>
    </row>
    <row r="192" spans="2:8" x14ac:dyDescent="0.25">
      <c r="B192" s="160" t="s">
        <v>1650</v>
      </c>
      <c r="C192" s="161" t="s">
        <v>356</v>
      </c>
      <c r="D192" s="162">
        <v>101</v>
      </c>
      <c r="E192" s="163">
        <v>685.08452972448958</v>
      </c>
      <c r="F192" s="164">
        <v>69193.537502173451</v>
      </c>
      <c r="G192" s="165" t="s">
        <v>1651</v>
      </c>
      <c r="H192" s="162">
        <v>1932</v>
      </c>
    </row>
    <row r="193" spans="2:8" x14ac:dyDescent="0.25">
      <c r="B193" s="166" t="s">
        <v>1650</v>
      </c>
      <c r="C193" s="167" t="s">
        <v>356</v>
      </c>
      <c r="D193" s="168">
        <v>46</v>
      </c>
      <c r="E193" s="169">
        <v>685.08452972448958</v>
      </c>
      <c r="F193" s="170">
        <v>31513.888367326523</v>
      </c>
      <c r="G193" s="171" t="s">
        <v>1651</v>
      </c>
      <c r="H193" s="168">
        <v>1944</v>
      </c>
    </row>
    <row r="194" spans="2:8" x14ac:dyDescent="0.25">
      <c r="B194" s="160" t="s">
        <v>1650</v>
      </c>
      <c r="C194" s="161" t="s">
        <v>356</v>
      </c>
      <c r="D194" s="162">
        <v>46</v>
      </c>
      <c r="E194" s="163">
        <v>685.08452972448958</v>
      </c>
      <c r="F194" s="164">
        <v>31513.888367326523</v>
      </c>
      <c r="G194" s="165" t="s">
        <v>1651</v>
      </c>
      <c r="H194" s="162">
        <v>1947</v>
      </c>
    </row>
    <row r="195" spans="2:8" x14ac:dyDescent="0.25">
      <c r="B195" s="166" t="s">
        <v>1671</v>
      </c>
      <c r="C195" s="167" t="s">
        <v>356</v>
      </c>
      <c r="D195" s="168">
        <v>1</v>
      </c>
      <c r="E195" s="169">
        <v>444.53228917292074</v>
      </c>
      <c r="F195" s="170">
        <v>444.53228917292074</v>
      </c>
      <c r="G195" s="171" t="s">
        <v>1651</v>
      </c>
      <c r="H195" s="168">
        <v>1962</v>
      </c>
    </row>
    <row r="196" spans="2:8" x14ac:dyDescent="0.25">
      <c r="B196" s="160" t="s">
        <v>1664</v>
      </c>
      <c r="C196" s="161" t="s">
        <v>355</v>
      </c>
      <c r="D196" s="162">
        <v>20</v>
      </c>
      <c r="E196" s="163">
        <v>246.5</v>
      </c>
      <c r="F196" s="164">
        <v>4930</v>
      </c>
      <c r="G196" s="165" t="s">
        <v>1651</v>
      </c>
      <c r="H196" s="162">
        <v>1968</v>
      </c>
    </row>
    <row r="197" spans="2:8" x14ac:dyDescent="0.25">
      <c r="B197" s="166" t="s">
        <v>1666</v>
      </c>
      <c r="C197" s="167" t="s">
        <v>356</v>
      </c>
      <c r="D197" s="168">
        <v>9</v>
      </c>
      <c r="E197" s="169">
        <v>332.52460871838827</v>
      </c>
      <c r="F197" s="170">
        <v>2992.7214784654943</v>
      </c>
      <c r="G197" s="171" t="s">
        <v>1667</v>
      </c>
      <c r="H197" s="168">
        <v>1972</v>
      </c>
    </row>
    <row r="198" spans="2:8" x14ac:dyDescent="0.25">
      <c r="B198" s="160" t="s">
        <v>1650</v>
      </c>
      <c r="C198" s="161" t="s">
        <v>356</v>
      </c>
      <c r="D198" s="162">
        <v>101</v>
      </c>
      <c r="E198" s="163">
        <v>685.08452972448958</v>
      </c>
      <c r="F198" s="164">
        <v>69193.537502173451</v>
      </c>
      <c r="G198" s="165" t="s">
        <v>1651</v>
      </c>
      <c r="H198" s="162">
        <v>2023</v>
      </c>
    </row>
    <row r="199" spans="2:8" x14ac:dyDescent="0.25">
      <c r="B199" s="166" t="s">
        <v>1662</v>
      </c>
      <c r="C199" s="167" t="s">
        <v>1656</v>
      </c>
      <c r="D199" s="168">
        <v>73</v>
      </c>
      <c r="E199" s="169">
        <v>918.94676988651963</v>
      </c>
      <c r="F199" s="170">
        <v>67083.114201715929</v>
      </c>
      <c r="G199" s="171" t="s">
        <v>1661</v>
      </c>
      <c r="H199" s="168">
        <v>2025</v>
      </c>
    </row>
    <row r="200" spans="2:8" x14ac:dyDescent="0.25">
      <c r="B200" s="160" t="s">
        <v>1660</v>
      </c>
      <c r="C200" s="161" t="s">
        <v>355</v>
      </c>
      <c r="D200" s="162">
        <v>2</v>
      </c>
      <c r="E200" s="163">
        <v>19.147665484160999</v>
      </c>
      <c r="F200" s="164">
        <v>38.295330968321998</v>
      </c>
      <c r="G200" s="165" t="s">
        <v>1661</v>
      </c>
      <c r="H200" s="162">
        <v>2032</v>
      </c>
    </row>
    <row r="201" spans="2:8" x14ac:dyDescent="0.25">
      <c r="B201" s="166" t="s">
        <v>1655</v>
      </c>
      <c r="C201" s="167" t="s">
        <v>1656</v>
      </c>
      <c r="D201" s="168">
        <v>2</v>
      </c>
      <c r="E201" s="169">
        <v>722.60968396089356</v>
      </c>
      <c r="F201" s="170">
        <v>1445.2193679217871</v>
      </c>
      <c r="G201" s="171" t="s">
        <v>1654</v>
      </c>
      <c r="H201" s="168">
        <v>2035</v>
      </c>
    </row>
    <row r="202" spans="2:8" x14ac:dyDescent="0.25">
      <c r="B202" s="160" t="s">
        <v>1662</v>
      </c>
      <c r="C202" s="161" t="s">
        <v>1656</v>
      </c>
      <c r="D202" s="162">
        <v>73</v>
      </c>
      <c r="E202" s="163">
        <v>918.94676988651963</v>
      </c>
      <c r="F202" s="164">
        <v>67083.114201715929</v>
      </c>
      <c r="G202" s="165" t="s">
        <v>1661</v>
      </c>
      <c r="H202" s="162">
        <v>2040</v>
      </c>
    </row>
    <row r="203" spans="2:8" x14ac:dyDescent="0.25">
      <c r="B203" s="166" t="s">
        <v>1663</v>
      </c>
      <c r="C203" s="167" t="s">
        <v>1653</v>
      </c>
      <c r="D203" s="168">
        <v>21</v>
      </c>
      <c r="E203" s="169">
        <v>858.91696029735044</v>
      </c>
      <c r="F203" s="170">
        <v>18037.256166244359</v>
      </c>
      <c r="G203" s="171" t="s">
        <v>1654</v>
      </c>
      <c r="H203" s="168">
        <v>2040</v>
      </c>
    </row>
    <row r="204" spans="2:8" x14ac:dyDescent="0.25">
      <c r="B204" s="160" t="s">
        <v>1669</v>
      </c>
      <c r="C204" s="161" t="s">
        <v>1656</v>
      </c>
      <c r="D204" s="162">
        <v>35</v>
      </c>
      <c r="E204" s="163">
        <v>58.506537185795999</v>
      </c>
      <c r="F204" s="164">
        <v>2047.7288015028601</v>
      </c>
      <c r="G204" s="165" t="s">
        <v>1659</v>
      </c>
      <c r="H204" s="162">
        <v>2040</v>
      </c>
    </row>
    <row r="205" spans="2:8" x14ac:dyDescent="0.25">
      <c r="B205" s="166" t="s">
        <v>1668</v>
      </c>
      <c r="C205" s="167" t="s">
        <v>355</v>
      </c>
      <c r="D205" s="168">
        <v>12</v>
      </c>
      <c r="E205" s="169">
        <v>901.83735540549128</v>
      </c>
      <c r="F205" s="170">
        <v>10822.048264865894</v>
      </c>
      <c r="G205" s="171" t="s">
        <v>1667</v>
      </c>
      <c r="H205" s="168">
        <v>2045</v>
      </c>
    </row>
    <row r="206" spans="2:8" x14ac:dyDescent="0.25">
      <c r="B206" s="160" t="s">
        <v>1652</v>
      </c>
      <c r="C206" s="161" t="s">
        <v>1653</v>
      </c>
      <c r="D206" s="162">
        <v>7</v>
      </c>
      <c r="E206" s="163">
        <v>95.535014098134994</v>
      </c>
      <c r="F206" s="164">
        <v>668.74509868694497</v>
      </c>
      <c r="G206" s="165" t="s">
        <v>1654</v>
      </c>
      <c r="H206" s="162">
        <v>2052</v>
      </c>
    </row>
    <row r="207" spans="2:8" x14ac:dyDescent="0.25">
      <c r="B207" s="166" t="s">
        <v>1657</v>
      </c>
      <c r="C207" s="167" t="s">
        <v>355</v>
      </c>
      <c r="D207" s="168">
        <v>2</v>
      </c>
      <c r="E207" s="169">
        <v>40.333238638787542</v>
      </c>
      <c r="F207" s="170">
        <v>80.666477277575083</v>
      </c>
      <c r="G207" s="171" t="s">
        <v>1654</v>
      </c>
      <c r="H207" s="168">
        <v>2075</v>
      </c>
    </row>
    <row r="208" spans="2:8" x14ac:dyDescent="0.25">
      <c r="B208" s="160" t="s">
        <v>1663</v>
      </c>
      <c r="C208" s="161" t="s">
        <v>1653</v>
      </c>
      <c r="D208" s="162">
        <v>28</v>
      </c>
      <c r="E208" s="163">
        <v>858.91696029735044</v>
      </c>
      <c r="F208" s="164">
        <v>24049.674888325811</v>
      </c>
      <c r="G208" s="165" t="s">
        <v>1654</v>
      </c>
      <c r="H208" s="162">
        <v>2080</v>
      </c>
    </row>
    <row r="209" spans="2:8" x14ac:dyDescent="0.25">
      <c r="B209" s="166" t="s">
        <v>1650</v>
      </c>
      <c r="C209" s="167" t="s">
        <v>356</v>
      </c>
      <c r="D209" s="168">
        <v>101</v>
      </c>
      <c r="E209" s="169">
        <v>685.08452972448958</v>
      </c>
      <c r="F209" s="170">
        <v>69193.537502173451</v>
      </c>
      <c r="G209" s="171" t="s">
        <v>1651</v>
      </c>
      <c r="H209" s="168">
        <v>2085</v>
      </c>
    </row>
    <row r="210" spans="2:8" x14ac:dyDescent="0.25">
      <c r="B210" s="160" t="s">
        <v>1672</v>
      </c>
      <c r="C210" s="161" t="s">
        <v>1653</v>
      </c>
      <c r="D210" s="162">
        <v>5</v>
      </c>
      <c r="E210" s="163">
        <v>75.832140006051006</v>
      </c>
      <c r="F210" s="164">
        <v>379.16070003025504</v>
      </c>
      <c r="G210" s="165" t="s">
        <v>1661</v>
      </c>
      <c r="H210" s="162">
        <v>2106</v>
      </c>
    </row>
    <row r="211" spans="2:8" x14ac:dyDescent="0.25">
      <c r="B211" s="166" t="s">
        <v>1650</v>
      </c>
      <c r="C211" s="167" t="s">
        <v>356</v>
      </c>
      <c r="D211" s="168">
        <v>101</v>
      </c>
      <c r="E211" s="169">
        <v>685.08452972448958</v>
      </c>
      <c r="F211" s="170">
        <v>69193.537502173451</v>
      </c>
      <c r="G211" s="171" t="s">
        <v>1651</v>
      </c>
      <c r="H211" s="168">
        <v>2115</v>
      </c>
    </row>
    <row r="212" spans="2:8" x14ac:dyDescent="0.25">
      <c r="B212" s="160" t="s">
        <v>1672</v>
      </c>
      <c r="C212" s="161" t="s">
        <v>1653</v>
      </c>
      <c r="D212" s="162">
        <v>23</v>
      </c>
      <c r="E212" s="163">
        <v>75.832140006051006</v>
      </c>
      <c r="F212" s="164">
        <v>1744.1392201391732</v>
      </c>
      <c r="G212" s="165" t="s">
        <v>1661</v>
      </c>
      <c r="H212" s="162">
        <v>2121</v>
      </c>
    </row>
    <row r="213" spans="2:8" x14ac:dyDescent="0.25">
      <c r="B213" s="166" t="s">
        <v>1658</v>
      </c>
      <c r="C213" s="167" t="s">
        <v>1653</v>
      </c>
      <c r="D213" s="168">
        <v>200</v>
      </c>
      <c r="E213" s="169">
        <v>412.65956623293988</v>
      </c>
      <c r="F213" s="170">
        <v>82531.913246587981</v>
      </c>
      <c r="G213" s="171" t="s">
        <v>1659</v>
      </c>
      <c r="H213" s="168">
        <v>2130</v>
      </c>
    </row>
    <row r="214" spans="2:8" x14ac:dyDescent="0.25">
      <c r="B214" s="160" t="s">
        <v>1655</v>
      </c>
      <c r="C214" s="161" t="s">
        <v>1656</v>
      </c>
      <c r="D214" s="162">
        <v>2</v>
      </c>
      <c r="E214" s="163">
        <v>722.60968396089356</v>
      </c>
      <c r="F214" s="164">
        <v>1445.2193679217871</v>
      </c>
      <c r="G214" s="165" t="s">
        <v>1654</v>
      </c>
      <c r="H214" s="162">
        <v>2142</v>
      </c>
    </row>
    <row r="215" spans="2:8" x14ac:dyDescent="0.25">
      <c r="B215" s="166" t="s">
        <v>1666</v>
      </c>
      <c r="C215" s="167" t="s">
        <v>356</v>
      </c>
      <c r="D215" s="168">
        <v>9</v>
      </c>
      <c r="E215" s="169">
        <v>332.52460871838827</v>
      </c>
      <c r="F215" s="170">
        <v>2992.7214784654943</v>
      </c>
      <c r="G215" s="171" t="s">
        <v>1667</v>
      </c>
      <c r="H215" s="168">
        <v>2152</v>
      </c>
    </row>
    <row r="216" spans="2:8" x14ac:dyDescent="0.25">
      <c r="B216" s="160" t="s">
        <v>1652</v>
      </c>
      <c r="C216" s="161" t="s">
        <v>1653</v>
      </c>
      <c r="D216" s="162">
        <v>7</v>
      </c>
      <c r="E216" s="163">
        <v>95.535014098134994</v>
      </c>
      <c r="F216" s="164">
        <v>668.74509868694497</v>
      </c>
      <c r="G216" s="165" t="s">
        <v>1654</v>
      </c>
      <c r="H216" s="162">
        <v>2170</v>
      </c>
    </row>
    <row r="217" spans="2:8" x14ac:dyDescent="0.25">
      <c r="B217" s="166" t="s">
        <v>1671</v>
      </c>
      <c r="C217" s="167" t="s">
        <v>356</v>
      </c>
      <c r="D217" s="168">
        <v>0</v>
      </c>
      <c r="E217" s="169">
        <v>444.53228917292074</v>
      </c>
      <c r="F217" s="170">
        <v>0</v>
      </c>
      <c r="G217" s="171" t="s">
        <v>1651</v>
      </c>
      <c r="H217" s="168">
        <v>2172</v>
      </c>
    </row>
    <row r="218" spans="2:8" x14ac:dyDescent="0.25">
      <c r="B218" s="160" t="s">
        <v>1655</v>
      </c>
      <c r="C218" s="161" t="s">
        <v>1656</v>
      </c>
      <c r="D218" s="162">
        <v>2</v>
      </c>
      <c r="E218" s="163">
        <v>722.60968396089356</v>
      </c>
      <c r="F218" s="164">
        <v>1445.2193679217871</v>
      </c>
      <c r="G218" s="165" t="s">
        <v>1654</v>
      </c>
      <c r="H218" s="162">
        <v>2177</v>
      </c>
    </row>
    <row r="219" spans="2:8" x14ac:dyDescent="0.25">
      <c r="B219" s="166" t="s">
        <v>1658</v>
      </c>
      <c r="C219" s="167" t="s">
        <v>1653</v>
      </c>
      <c r="D219" s="168">
        <v>174</v>
      </c>
      <c r="E219" s="169">
        <v>412.65956623293988</v>
      </c>
      <c r="F219" s="170">
        <v>71802.764524531536</v>
      </c>
      <c r="G219" s="171" t="s">
        <v>1659</v>
      </c>
      <c r="H219" s="168">
        <v>2190</v>
      </c>
    </row>
    <row r="220" spans="2:8" x14ac:dyDescent="0.25">
      <c r="B220" s="160" t="s">
        <v>1670</v>
      </c>
      <c r="C220" s="161" t="s">
        <v>356</v>
      </c>
      <c r="D220" s="162">
        <v>2</v>
      </c>
      <c r="E220" s="163">
        <v>508.42909319374786</v>
      </c>
      <c r="F220" s="164">
        <v>1016.8581863874957</v>
      </c>
      <c r="G220" s="165" t="s">
        <v>1661</v>
      </c>
      <c r="H220" s="162">
        <v>2208</v>
      </c>
    </row>
    <row r="221" spans="2:8" x14ac:dyDescent="0.25">
      <c r="B221" s="166" t="s">
        <v>1660</v>
      </c>
      <c r="C221" s="167" t="s">
        <v>355</v>
      </c>
      <c r="D221" s="168">
        <v>2</v>
      </c>
      <c r="E221" s="169">
        <v>19.147665484160999</v>
      </c>
      <c r="F221" s="170">
        <v>38.295330968321998</v>
      </c>
      <c r="G221" s="171" t="s">
        <v>1661</v>
      </c>
      <c r="H221" s="168">
        <v>2256</v>
      </c>
    </row>
    <row r="222" spans="2:8" x14ac:dyDescent="0.25">
      <c r="B222" s="160" t="s">
        <v>1660</v>
      </c>
      <c r="C222" s="161" t="s">
        <v>355</v>
      </c>
      <c r="D222" s="162">
        <v>2</v>
      </c>
      <c r="E222" s="163">
        <v>19.147665484160999</v>
      </c>
      <c r="F222" s="164">
        <v>38.295330968321998</v>
      </c>
      <c r="G222" s="165" t="s">
        <v>1661</v>
      </c>
      <c r="H222" s="162">
        <v>2268</v>
      </c>
    </row>
    <row r="223" spans="2:8" x14ac:dyDescent="0.25">
      <c r="B223" s="166" t="s">
        <v>1666</v>
      </c>
      <c r="C223" s="167" t="s">
        <v>356</v>
      </c>
      <c r="D223" s="168">
        <v>4</v>
      </c>
      <c r="E223" s="169">
        <v>332.52460871838827</v>
      </c>
      <c r="F223" s="170">
        <v>1330.0984348735531</v>
      </c>
      <c r="G223" s="171" t="s">
        <v>1667</v>
      </c>
      <c r="H223" s="168">
        <v>2268</v>
      </c>
    </row>
    <row r="224" spans="2:8" x14ac:dyDescent="0.25">
      <c r="B224" s="160" t="s">
        <v>1665</v>
      </c>
      <c r="C224" s="161" t="s">
        <v>1656</v>
      </c>
      <c r="D224" s="162">
        <v>1</v>
      </c>
      <c r="E224" s="163">
        <v>710.13379041844917</v>
      </c>
      <c r="F224" s="164">
        <v>710.13379041844917</v>
      </c>
      <c r="G224" s="165" t="s">
        <v>1659</v>
      </c>
      <c r="H224" s="162">
        <v>2275</v>
      </c>
    </row>
    <row r="225" spans="2:8" x14ac:dyDescent="0.25">
      <c r="B225" s="166" t="s">
        <v>1660</v>
      </c>
      <c r="C225" s="167" t="s">
        <v>355</v>
      </c>
      <c r="D225" s="168">
        <v>2</v>
      </c>
      <c r="E225" s="169">
        <v>19.147665484160999</v>
      </c>
      <c r="F225" s="170">
        <v>38.295330968321998</v>
      </c>
      <c r="G225" s="171" t="s">
        <v>1661</v>
      </c>
      <c r="H225" s="168">
        <v>2280</v>
      </c>
    </row>
    <row r="226" spans="2:8" x14ac:dyDescent="0.25">
      <c r="B226" s="160" t="s">
        <v>1665</v>
      </c>
      <c r="C226" s="161" t="s">
        <v>1656</v>
      </c>
      <c r="D226" s="162">
        <v>14</v>
      </c>
      <c r="E226" s="163">
        <v>710.13379041844917</v>
      </c>
      <c r="F226" s="164">
        <v>9941.8730658582881</v>
      </c>
      <c r="G226" s="165" t="s">
        <v>1659</v>
      </c>
      <c r="H226" s="162">
        <v>2295</v>
      </c>
    </row>
    <row r="227" spans="2:8" x14ac:dyDescent="0.25">
      <c r="B227" s="166" t="s">
        <v>1650</v>
      </c>
      <c r="C227" s="167" t="s">
        <v>356</v>
      </c>
      <c r="D227" s="168">
        <v>46</v>
      </c>
      <c r="E227" s="169">
        <v>685.08452972448958</v>
      </c>
      <c r="F227" s="170">
        <v>31513.888367326523</v>
      </c>
      <c r="G227" s="171" t="s">
        <v>1651</v>
      </c>
      <c r="H227" s="168">
        <v>2299</v>
      </c>
    </row>
    <row r="228" spans="2:8" x14ac:dyDescent="0.25">
      <c r="B228" s="160" t="s">
        <v>1658</v>
      </c>
      <c r="C228" s="161" t="s">
        <v>1653</v>
      </c>
      <c r="D228" s="162">
        <v>200</v>
      </c>
      <c r="E228" s="163">
        <v>412.65956623293988</v>
      </c>
      <c r="F228" s="164">
        <v>82531.913246587981</v>
      </c>
      <c r="G228" s="165" t="s">
        <v>1659</v>
      </c>
      <c r="H228" s="162">
        <v>2300</v>
      </c>
    </row>
    <row r="229" spans="2:8" x14ac:dyDescent="0.25">
      <c r="B229" s="166" t="s">
        <v>1671</v>
      </c>
      <c r="C229" s="167" t="s">
        <v>356</v>
      </c>
      <c r="D229" s="168">
        <v>0</v>
      </c>
      <c r="E229" s="169">
        <v>444.53228917292074</v>
      </c>
      <c r="F229" s="170">
        <v>0</v>
      </c>
      <c r="G229" s="171" t="s">
        <v>1651</v>
      </c>
      <c r="H229" s="168">
        <v>2310</v>
      </c>
    </row>
    <row r="230" spans="2:8" x14ac:dyDescent="0.25">
      <c r="B230" s="160" t="s">
        <v>1650</v>
      </c>
      <c r="C230" s="161" t="s">
        <v>356</v>
      </c>
      <c r="D230" s="162">
        <v>101</v>
      </c>
      <c r="E230" s="163">
        <v>685.08452972448958</v>
      </c>
      <c r="F230" s="164">
        <v>69193.537502173451</v>
      </c>
      <c r="G230" s="165" t="s">
        <v>1651</v>
      </c>
      <c r="H230" s="162">
        <v>2313</v>
      </c>
    </row>
    <row r="231" spans="2:8" x14ac:dyDescent="0.25">
      <c r="B231" s="166" t="s">
        <v>1665</v>
      </c>
      <c r="C231" s="167" t="s">
        <v>1656</v>
      </c>
      <c r="D231" s="168">
        <v>14</v>
      </c>
      <c r="E231" s="169">
        <v>710.13379041844917</v>
      </c>
      <c r="F231" s="170">
        <v>9941.8730658582881</v>
      </c>
      <c r="G231" s="171" t="s">
        <v>1659</v>
      </c>
      <c r="H231" s="168">
        <v>2317</v>
      </c>
    </row>
    <row r="232" spans="2:8" x14ac:dyDescent="0.25">
      <c r="B232" s="160" t="s">
        <v>1670</v>
      </c>
      <c r="C232" s="161" t="s">
        <v>356</v>
      </c>
      <c r="D232" s="162">
        <v>12</v>
      </c>
      <c r="E232" s="163">
        <v>508.42909319374786</v>
      </c>
      <c r="F232" s="164">
        <v>6101.1491183249746</v>
      </c>
      <c r="G232" s="165" t="s">
        <v>1661</v>
      </c>
      <c r="H232" s="162">
        <v>2320</v>
      </c>
    </row>
    <row r="233" spans="2:8" x14ac:dyDescent="0.25">
      <c r="B233" s="166" t="s">
        <v>1668</v>
      </c>
      <c r="C233" s="167" t="s">
        <v>355</v>
      </c>
      <c r="D233" s="168">
        <v>20</v>
      </c>
      <c r="E233" s="169">
        <v>901.83735540549128</v>
      </c>
      <c r="F233" s="170">
        <v>18036.747108109827</v>
      </c>
      <c r="G233" s="171" t="s">
        <v>1667</v>
      </c>
      <c r="H233" s="168">
        <v>2329</v>
      </c>
    </row>
    <row r="234" spans="2:8" x14ac:dyDescent="0.25">
      <c r="B234" s="160" t="s">
        <v>1672</v>
      </c>
      <c r="C234" s="161" t="s">
        <v>1653</v>
      </c>
      <c r="D234" s="162">
        <v>23</v>
      </c>
      <c r="E234" s="163">
        <v>75.832140006051006</v>
      </c>
      <c r="F234" s="164">
        <v>1744.1392201391732</v>
      </c>
      <c r="G234" s="165" t="s">
        <v>1661</v>
      </c>
      <c r="H234" s="162">
        <v>2349</v>
      </c>
    </row>
    <row r="235" spans="2:8" x14ac:dyDescent="0.25">
      <c r="B235" s="166" t="s">
        <v>1668</v>
      </c>
      <c r="C235" s="167" t="s">
        <v>355</v>
      </c>
      <c r="D235" s="168">
        <v>12</v>
      </c>
      <c r="E235" s="169">
        <v>901.83735540549128</v>
      </c>
      <c r="F235" s="170">
        <v>10822.048264865894</v>
      </c>
      <c r="G235" s="171" t="s">
        <v>1667</v>
      </c>
      <c r="H235" s="168">
        <v>2387</v>
      </c>
    </row>
    <row r="236" spans="2:8" x14ac:dyDescent="0.25">
      <c r="B236" s="160" t="s">
        <v>1662</v>
      </c>
      <c r="C236" s="161" t="s">
        <v>1656</v>
      </c>
      <c r="D236" s="162">
        <v>73</v>
      </c>
      <c r="E236" s="163">
        <v>918.94676988651963</v>
      </c>
      <c r="F236" s="164">
        <v>67083.114201715929</v>
      </c>
      <c r="G236" s="165" t="s">
        <v>1661</v>
      </c>
      <c r="H236" s="162">
        <v>2387</v>
      </c>
    </row>
    <row r="237" spans="2:8" x14ac:dyDescent="0.25">
      <c r="B237" s="166" t="s">
        <v>1669</v>
      </c>
      <c r="C237" s="167" t="s">
        <v>1656</v>
      </c>
      <c r="D237" s="168">
        <v>64</v>
      </c>
      <c r="E237" s="169">
        <v>58.506537185795999</v>
      </c>
      <c r="F237" s="170">
        <v>3744.4183798909439</v>
      </c>
      <c r="G237" s="171" t="s">
        <v>1659</v>
      </c>
      <c r="H237" s="168">
        <v>2420</v>
      </c>
    </row>
    <row r="238" spans="2:8" x14ac:dyDescent="0.25">
      <c r="B238" s="160" t="s">
        <v>1666</v>
      </c>
      <c r="C238" s="161" t="s">
        <v>356</v>
      </c>
      <c r="D238" s="162">
        <v>4</v>
      </c>
      <c r="E238" s="163">
        <v>332.52460871838827</v>
      </c>
      <c r="F238" s="164">
        <v>1330.0984348735531</v>
      </c>
      <c r="G238" s="165" t="s">
        <v>1667</v>
      </c>
      <c r="H238" s="162">
        <v>2420</v>
      </c>
    </row>
    <row r="239" spans="2:8" x14ac:dyDescent="0.25">
      <c r="B239" s="166" t="s">
        <v>1666</v>
      </c>
      <c r="C239" s="167" t="s">
        <v>356</v>
      </c>
      <c r="D239" s="168">
        <v>9</v>
      </c>
      <c r="E239" s="169">
        <v>332.52460871838827</v>
      </c>
      <c r="F239" s="170">
        <v>2992.7214784654943</v>
      </c>
      <c r="G239" s="171" t="s">
        <v>1667</v>
      </c>
      <c r="H239" s="168">
        <v>2422</v>
      </c>
    </row>
    <row r="240" spans="2:8" x14ac:dyDescent="0.25">
      <c r="B240" s="160" t="s">
        <v>1670</v>
      </c>
      <c r="C240" s="161" t="s">
        <v>356</v>
      </c>
      <c r="D240" s="162">
        <v>12</v>
      </c>
      <c r="E240" s="163">
        <v>508.42909319374786</v>
      </c>
      <c r="F240" s="164">
        <v>6101.1491183249746</v>
      </c>
      <c r="G240" s="165" t="s">
        <v>1661</v>
      </c>
      <c r="H240" s="162">
        <v>2432</v>
      </c>
    </row>
    <row r="241" spans="2:8" x14ac:dyDescent="0.25">
      <c r="B241" s="166" t="s">
        <v>1672</v>
      </c>
      <c r="C241" s="167" t="s">
        <v>1653</v>
      </c>
      <c r="D241" s="168">
        <v>23</v>
      </c>
      <c r="E241" s="169">
        <v>75.832140006051006</v>
      </c>
      <c r="F241" s="170">
        <v>1744.1392201391732</v>
      </c>
      <c r="G241" s="171" t="s">
        <v>1661</v>
      </c>
      <c r="H241" s="168">
        <v>2445</v>
      </c>
    </row>
    <row r="242" spans="2:8" x14ac:dyDescent="0.25">
      <c r="B242" s="160" t="s">
        <v>1652</v>
      </c>
      <c r="C242" s="161" t="s">
        <v>1653</v>
      </c>
      <c r="D242" s="162">
        <v>15</v>
      </c>
      <c r="E242" s="163">
        <v>95.535014098134994</v>
      </c>
      <c r="F242" s="164">
        <v>1433.0252114720249</v>
      </c>
      <c r="G242" s="165" t="s">
        <v>1654</v>
      </c>
      <c r="H242" s="162">
        <v>2478</v>
      </c>
    </row>
    <row r="243" spans="2:8" x14ac:dyDescent="0.25">
      <c r="B243" s="166" t="s">
        <v>1660</v>
      </c>
      <c r="C243" s="167" t="s">
        <v>355</v>
      </c>
      <c r="D243" s="168">
        <v>2</v>
      </c>
      <c r="E243" s="169">
        <v>19.147665484160999</v>
      </c>
      <c r="F243" s="170">
        <v>38.295330968321998</v>
      </c>
      <c r="G243" s="171" t="s">
        <v>1661</v>
      </c>
      <c r="H243" s="168">
        <v>2484</v>
      </c>
    </row>
    <row r="244" spans="2:8" x14ac:dyDescent="0.25">
      <c r="B244" s="160" t="s">
        <v>1666</v>
      </c>
      <c r="C244" s="161" t="s">
        <v>356</v>
      </c>
      <c r="D244" s="162">
        <v>4</v>
      </c>
      <c r="E244" s="163">
        <v>332.52460871838827</v>
      </c>
      <c r="F244" s="164">
        <v>1330.0984348735531</v>
      </c>
      <c r="G244" s="165" t="s">
        <v>1667</v>
      </c>
      <c r="H244" s="162">
        <v>2500</v>
      </c>
    </row>
    <row r="245" spans="2:8" x14ac:dyDescent="0.25">
      <c r="B245" s="166" t="s">
        <v>1664</v>
      </c>
      <c r="C245" s="167" t="s">
        <v>355</v>
      </c>
      <c r="D245" s="168">
        <v>9</v>
      </c>
      <c r="E245" s="169">
        <v>246.5</v>
      </c>
      <c r="F245" s="170">
        <v>2218.5</v>
      </c>
      <c r="G245" s="171" t="s">
        <v>1651</v>
      </c>
      <c r="H245" s="168">
        <v>2500</v>
      </c>
    </row>
    <row r="246" spans="2:8" x14ac:dyDescent="0.25">
      <c r="B246" s="160" t="s">
        <v>1658</v>
      </c>
      <c r="C246" s="161" t="s">
        <v>1653</v>
      </c>
      <c r="D246" s="162">
        <v>174</v>
      </c>
      <c r="E246" s="163">
        <v>412.65956623293988</v>
      </c>
      <c r="F246" s="164">
        <v>71802.764524531536</v>
      </c>
      <c r="G246" s="165" t="s">
        <v>1659</v>
      </c>
      <c r="H246" s="162">
        <v>2502</v>
      </c>
    </row>
    <row r="247" spans="2:8" x14ac:dyDescent="0.25">
      <c r="B247" s="166" t="s">
        <v>1652</v>
      </c>
      <c r="C247" s="167" t="s">
        <v>1653</v>
      </c>
      <c r="D247" s="168">
        <v>7</v>
      </c>
      <c r="E247" s="169">
        <v>95.535014098134994</v>
      </c>
      <c r="F247" s="170">
        <v>668.74509868694497</v>
      </c>
      <c r="G247" s="171" t="s">
        <v>1654</v>
      </c>
      <c r="H247" s="168">
        <v>2504</v>
      </c>
    </row>
    <row r="248" spans="2:8" x14ac:dyDescent="0.25">
      <c r="B248" s="160" t="s">
        <v>1658</v>
      </c>
      <c r="C248" s="161" t="s">
        <v>1653</v>
      </c>
      <c r="D248" s="162">
        <v>174</v>
      </c>
      <c r="E248" s="163">
        <v>412.65956623293988</v>
      </c>
      <c r="F248" s="164">
        <v>71802.764524531536</v>
      </c>
      <c r="G248" s="165" t="s">
        <v>1659</v>
      </c>
      <c r="H248" s="162">
        <v>2510</v>
      </c>
    </row>
    <row r="249" spans="2:8" x14ac:dyDescent="0.25">
      <c r="B249" s="166" t="s">
        <v>1662</v>
      </c>
      <c r="C249" s="167" t="s">
        <v>1656</v>
      </c>
      <c r="D249" s="168">
        <v>90</v>
      </c>
      <c r="E249" s="169">
        <v>918.94676988651963</v>
      </c>
      <c r="F249" s="170">
        <v>82705.20928978677</v>
      </c>
      <c r="G249" s="171" t="s">
        <v>1661</v>
      </c>
      <c r="H249" s="168">
        <v>2527</v>
      </c>
    </row>
    <row r="250" spans="2:8" x14ac:dyDescent="0.25">
      <c r="B250" s="160" t="s">
        <v>1672</v>
      </c>
      <c r="C250" s="161" t="s">
        <v>1653</v>
      </c>
      <c r="D250" s="162">
        <v>5</v>
      </c>
      <c r="E250" s="163">
        <v>75.832140006051006</v>
      </c>
      <c r="F250" s="164">
        <v>379.16070003025504</v>
      </c>
      <c r="G250" s="165" t="s">
        <v>1661</v>
      </c>
      <c r="H250" s="162">
        <v>2540</v>
      </c>
    </row>
    <row r="251" spans="2:8" x14ac:dyDescent="0.25">
      <c r="B251" s="166" t="s">
        <v>1670</v>
      </c>
      <c r="C251" s="167" t="s">
        <v>356</v>
      </c>
      <c r="D251" s="168">
        <v>2</v>
      </c>
      <c r="E251" s="169">
        <v>508.42909319374786</v>
      </c>
      <c r="F251" s="170">
        <v>1016.8581863874957</v>
      </c>
      <c r="G251" s="171" t="s">
        <v>1661</v>
      </c>
      <c r="H251" s="168">
        <v>2560</v>
      </c>
    </row>
    <row r="252" spans="2:8" x14ac:dyDescent="0.25">
      <c r="B252" s="160" t="s">
        <v>1668</v>
      </c>
      <c r="C252" s="161" t="s">
        <v>355</v>
      </c>
      <c r="D252" s="162">
        <v>20</v>
      </c>
      <c r="E252" s="163">
        <v>901.83735540549128</v>
      </c>
      <c r="F252" s="164">
        <v>18036.747108109827</v>
      </c>
      <c r="G252" s="165" t="s">
        <v>1667</v>
      </c>
      <c r="H252" s="162">
        <v>2563</v>
      </c>
    </row>
    <row r="253" spans="2:8" x14ac:dyDescent="0.25">
      <c r="B253" s="166" t="s">
        <v>1652</v>
      </c>
      <c r="C253" s="167" t="s">
        <v>1653</v>
      </c>
      <c r="D253" s="168">
        <v>15</v>
      </c>
      <c r="E253" s="169">
        <v>95.535014098134994</v>
      </c>
      <c r="F253" s="170">
        <v>1433.0252114720249</v>
      </c>
      <c r="G253" s="171" t="s">
        <v>1654</v>
      </c>
      <c r="H253" s="168">
        <v>2568</v>
      </c>
    </row>
    <row r="254" spans="2:8" x14ac:dyDescent="0.25">
      <c r="B254" s="160" t="s">
        <v>1652</v>
      </c>
      <c r="C254" s="161" t="s">
        <v>1653</v>
      </c>
      <c r="D254" s="162">
        <v>15</v>
      </c>
      <c r="E254" s="163">
        <v>95.535014098134994</v>
      </c>
      <c r="F254" s="164">
        <v>1433.0252114720249</v>
      </c>
      <c r="G254" s="165" t="s">
        <v>1654</v>
      </c>
      <c r="H254" s="162">
        <v>2570</v>
      </c>
    </row>
    <row r="255" spans="2:8" x14ac:dyDescent="0.25">
      <c r="B255" s="166" t="s">
        <v>1668</v>
      </c>
      <c r="C255" s="167" t="s">
        <v>355</v>
      </c>
      <c r="D255" s="168">
        <v>12</v>
      </c>
      <c r="E255" s="169">
        <v>901.83735540549128</v>
      </c>
      <c r="F255" s="170">
        <v>10822.048264865894</v>
      </c>
      <c r="G255" s="171" t="s">
        <v>1667</v>
      </c>
      <c r="H255" s="168">
        <v>2571</v>
      </c>
    </row>
    <row r="256" spans="2:8" x14ac:dyDescent="0.25">
      <c r="B256" s="160" t="s">
        <v>1672</v>
      </c>
      <c r="C256" s="161" t="s">
        <v>1653</v>
      </c>
      <c r="D256" s="162">
        <v>23</v>
      </c>
      <c r="E256" s="163">
        <v>75.832140006051006</v>
      </c>
      <c r="F256" s="164">
        <v>1744.1392201391732</v>
      </c>
      <c r="G256" s="165" t="s">
        <v>1661</v>
      </c>
      <c r="H256" s="162">
        <v>2574</v>
      </c>
    </row>
    <row r="257" spans="2:8" x14ac:dyDescent="0.25">
      <c r="B257" s="166" t="s">
        <v>1663</v>
      </c>
      <c r="C257" s="167" t="s">
        <v>1653</v>
      </c>
      <c r="D257" s="168">
        <v>21</v>
      </c>
      <c r="E257" s="169">
        <v>858.91696029735044</v>
      </c>
      <c r="F257" s="170">
        <v>18037.256166244359</v>
      </c>
      <c r="G257" s="171" t="s">
        <v>1654</v>
      </c>
      <c r="H257" s="168">
        <v>2584</v>
      </c>
    </row>
    <row r="258" spans="2:8" x14ac:dyDescent="0.25">
      <c r="B258" s="160" t="s">
        <v>1657</v>
      </c>
      <c r="C258" s="161" t="s">
        <v>355</v>
      </c>
      <c r="D258" s="162">
        <v>31</v>
      </c>
      <c r="E258" s="163">
        <v>40.333238638787542</v>
      </c>
      <c r="F258" s="164">
        <v>1250.3303978024137</v>
      </c>
      <c r="G258" s="165" t="s">
        <v>1654</v>
      </c>
      <c r="H258" s="162">
        <v>2601</v>
      </c>
    </row>
    <row r="259" spans="2:8" x14ac:dyDescent="0.25">
      <c r="B259" s="166" t="s">
        <v>1657</v>
      </c>
      <c r="C259" s="167" t="s">
        <v>355</v>
      </c>
      <c r="D259" s="168">
        <v>31</v>
      </c>
      <c r="E259" s="169">
        <v>40.333238638787542</v>
      </c>
      <c r="F259" s="170">
        <v>1250.3303978024137</v>
      </c>
      <c r="G259" s="171" t="s">
        <v>1654</v>
      </c>
      <c r="H259" s="168">
        <v>2619</v>
      </c>
    </row>
    <row r="260" spans="2:8" x14ac:dyDescent="0.25">
      <c r="B260" s="160" t="s">
        <v>1663</v>
      </c>
      <c r="C260" s="161" t="s">
        <v>1653</v>
      </c>
      <c r="D260" s="162">
        <v>28</v>
      </c>
      <c r="E260" s="163">
        <v>858.91696029735044</v>
      </c>
      <c r="F260" s="164">
        <v>24049.674888325811</v>
      </c>
      <c r="G260" s="165" t="s">
        <v>1654</v>
      </c>
      <c r="H260" s="162">
        <v>2624</v>
      </c>
    </row>
    <row r="261" spans="2:8" x14ac:dyDescent="0.25">
      <c r="B261" s="166" t="s">
        <v>1660</v>
      </c>
      <c r="C261" s="167" t="s">
        <v>355</v>
      </c>
      <c r="D261" s="168">
        <v>2</v>
      </c>
      <c r="E261" s="169">
        <v>19.147665484160999</v>
      </c>
      <c r="F261" s="170">
        <v>38.295330968321998</v>
      </c>
      <c r="G261" s="171" t="s">
        <v>1661</v>
      </c>
      <c r="H261" s="168">
        <v>2628</v>
      </c>
    </row>
    <row r="262" spans="2:8" x14ac:dyDescent="0.25">
      <c r="B262" s="160" t="s">
        <v>1655</v>
      </c>
      <c r="C262" s="161" t="s">
        <v>1656</v>
      </c>
      <c r="D262" s="162">
        <v>3</v>
      </c>
      <c r="E262" s="163">
        <v>722.60968396089356</v>
      </c>
      <c r="F262" s="164">
        <v>2167.8290518826807</v>
      </c>
      <c r="G262" s="165" t="s">
        <v>1654</v>
      </c>
      <c r="H262" s="162">
        <v>2655</v>
      </c>
    </row>
    <row r="263" spans="2:8" x14ac:dyDescent="0.25">
      <c r="B263" s="166" t="s">
        <v>1665</v>
      </c>
      <c r="C263" s="167" t="s">
        <v>1656</v>
      </c>
      <c r="D263" s="168">
        <v>14</v>
      </c>
      <c r="E263" s="169">
        <v>710.13379041844917</v>
      </c>
      <c r="F263" s="170">
        <v>9941.8730658582881</v>
      </c>
      <c r="G263" s="171" t="s">
        <v>1659</v>
      </c>
      <c r="H263" s="168">
        <v>2675</v>
      </c>
    </row>
    <row r="264" spans="2:8" x14ac:dyDescent="0.25">
      <c r="B264" s="160" t="s">
        <v>1666</v>
      </c>
      <c r="C264" s="161" t="s">
        <v>356</v>
      </c>
      <c r="D264" s="162">
        <v>4</v>
      </c>
      <c r="E264" s="163">
        <v>332.52460871838827</v>
      </c>
      <c r="F264" s="164">
        <v>1330.0984348735531</v>
      </c>
      <c r="G264" s="165" t="s">
        <v>1667</v>
      </c>
      <c r="H264" s="162">
        <v>2679</v>
      </c>
    </row>
    <row r="265" spans="2:8" x14ac:dyDescent="0.25">
      <c r="B265" s="166" t="s">
        <v>1669</v>
      </c>
      <c r="C265" s="167" t="s">
        <v>1656</v>
      </c>
      <c r="D265" s="168">
        <v>35</v>
      </c>
      <c r="E265" s="169">
        <v>58.506537185795999</v>
      </c>
      <c r="F265" s="170">
        <v>2047.7288015028601</v>
      </c>
      <c r="G265" s="171" t="s">
        <v>1659</v>
      </c>
      <c r="H265" s="168">
        <v>2686</v>
      </c>
    </row>
    <row r="266" spans="2:8" x14ac:dyDescent="0.25">
      <c r="B266" s="160" t="s">
        <v>1670</v>
      </c>
      <c r="C266" s="161" t="s">
        <v>356</v>
      </c>
      <c r="D266" s="162">
        <v>2</v>
      </c>
      <c r="E266" s="163">
        <v>508.42909319374786</v>
      </c>
      <c r="F266" s="164">
        <v>1016.8581863874957</v>
      </c>
      <c r="G266" s="165" t="s">
        <v>1661</v>
      </c>
      <c r="H266" s="162">
        <v>2688</v>
      </c>
    </row>
    <row r="267" spans="2:8" x14ac:dyDescent="0.25">
      <c r="B267" s="166" t="s">
        <v>1652</v>
      </c>
      <c r="C267" s="167" t="s">
        <v>1653</v>
      </c>
      <c r="D267" s="168">
        <v>15</v>
      </c>
      <c r="E267" s="169">
        <v>95.535014098134994</v>
      </c>
      <c r="F267" s="170">
        <v>1433.0252114720249</v>
      </c>
      <c r="G267" s="171" t="s">
        <v>1654</v>
      </c>
      <c r="H267" s="168">
        <v>2702</v>
      </c>
    </row>
    <row r="268" spans="2:8" x14ac:dyDescent="0.25">
      <c r="B268" s="160" t="s">
        <v>1670</v>
      </c>
      <c r="C268" s="161" t="s">
        <v>356</v>
      </c>
      <c r="D268" s="162">
        <v>12</v>
      </c>
      <c r="E268" s="163">
        <v>508.42909319374786</v>
      </c>
      <c r="F268" s="164">
        <v>6101.1491183249746</v>
      </c>
      <c r="G268" s="165" t="s">
        <v>1661</v>
      </c>
      <c r="H268" s="162">
        <v>2704</v>
      </c>
    </row>
    <row r="269" spans="2:8" x14ac:dyDescent="0.25">
      <c r="B269" s="166" t="s">
        <v>1666</v>
      </c>
      <c r="C269" s="167" t="s">
        <v>356</v>
      </c>
      <c r="D269" s="168">
        <v>9</v>
      </c>
      <c r="E269" s="169">
        <v>332.52460871838827</v>
      </c>
      <c r="F269" s="170">
        <v>2992.7214784654943</v>
      </c>
      <c r="G269" s="171" t="s">
        <v>1667</v>
      </c>
      <c r="H269" s="168">
        <v>2725</v>
      </c>
    </row>
    <row r="270" spans="2:8" x14ac:dyDescent="0.25">
      <c r="B270" s="160" t="s">
        <v>1666</v>
      </c>
      <c r="C270" s="161" t="s">
        <v>356</v>
      </c>
      <c r="D270" s="162">
        <v>9</v>
      </c>
      <c r="E270" s="163">
        <v>332.52460871838827</v>
      </c>
      <c r="F270" s="164">
        <v>2992.7214784654943</v>
      </c>
      <c r="G270" s="165" t="s">
        <v>1667</v>
      </c>
      <c r="H270" s="162">
        <v>2727</v>
      </c>
    </row>
    <row r="271" spans="2:8" x14ac:dyDescent="0.25">
      <c r="B271" s="166" t="s">
        <v>1663</v>
      </c>
      <c r="C271" s="167" t="s">
        <v>1653</v>
      </c>
      <c r="D271" s="168">
        <v>21</v>
      </c>
      <c r="E271" s="169">
        <v>858.91696029735044</v>
      </c>
      <c r="F271" s="170">
        <v>18037.256166244359</v>
      </c>
      <c r="G271" s="171" t="s">
        <v>1654</v>
      </c>
      <c r="H271" s="168">
        <v>2728</v>
      </c>
    </row>
    <row r="272" spans="2:8" x14ac:dyDescent="0.25">
      <c r="B272" s="160" t="s">
        <v>1658</v>
      </c>
      <c r="C272" s="161" t="s">
        <v>1653</v>
      </c>
      <c r="D272" s="162">
        <v>174</v>
      </c>
      <c r="E272" s="163">
        <v>412.65956623293988</v>
      </c>
      <c r="F272" s="164">
        <v>71802.764524531536</v>
      </c>
      <c r="G272" s="165" t="s">
        <v>1659</v>
      </c>
      <c r="H272" s="162">
        <v>2730</v>
      </c>
    </row>
    <row r="273" spans="2:8" x14ac:dyDescent="0.25">
      <c r="B273" s="166" t="s">
        <v>1665</v>
      </c>
      <c r="C273" s="167" t="s">
        <v>1656</v>
      </c>
      <c r="D273" s="168">
        <v>14</v>
      </c>
      <c r="E273" s="169">
        <v>710.13379041844917</v>
      </c>
      <c r="F273" s="170">
        <v>9941.8730658582881</v>
      </c>
      <c r="G273" s="171" t="s">
        <v>1659</v>
      </c>
      <c r="H273" s="168">
        <v>2732</v>
      </c>
    </row>
    <row r="274" spans="2:8" x14ac:dyDescent="0.25">
      <c r="B274" s="160" t="s">
        <v>1663</v>
      </c>
      <c r="C274" s="161" t="s">
        <v>1653</v>
      </c>
      <c r="D274" s="162">
        <v>28</v>
      </c>
      <c r="E274" s="163">
        <v>858.91696029735044</v>
      </c>
      <c r="F274" s="164">
        <v>24049.674888325811</v>
      </c>
      <c r="G274" s="165" t="s">
        <v>1654</v>
      </c>
      <c r="H274" s="162">
        <v>2736</v>
      </c>
    </row>
    <row r="275" spans="2:8" x14ac:dyDescent="0.25">
      <c r="B275" s="166" t="s">
        <v>1662</v>
      </c>
      <c r="C275" s="167" t="s">
        <v>1656</v>
      </c>
      <c r="D275" s="168">
        <v>73</v>
      </c>
      <c r="E275" s="169">
        <v>918.94676988651963</v>
      </c>
      <c r="F275" s="170">
        <v>67083.114201715929</v>
      </c>
      <c r="G275" s="171" t="s">
        <v>1661</v>
      </c>
      <c r="H275" s="168">
        <v>2751</v>
      </c>
    </row>
    <row r="276" spans="2:8" x14ac:dyDescent="0.25">
      <c r="B276" s="160" t="s">
        <v>1664</v>
      </c>
      <c r="C276" s="161" t="s">
        <v>355</v>
      </c>
      <c r="D276" s="162">
        <v>9</v>
      </c>
      <c r="E276" s="163">
        <v>246.5</v>
      </c>
      <c r="F276" s="164">
        <v>2218.5</v>
      </c>
      <c r="G276" s="165" t="s">
        <v>1651</v>
      </c>
      <c r="H276" s="162">
        <v>2760</v>
      </c>
    </row>
    <row r="277" spans="2:8" x14ac:dyDescent="0.25">
      <c r="B277" s="166" t="s">
        <v>1663</v>
      </c>
      <c r="C277" s="167" t="s">
        <v>1653</v>
      </c>
      <c r="D277" s="168">
        <v>21</v>
      </c>
      <c r="E277" s="169">
        <v>858.91696029735044</v>
      </c>
      <c r="F277" s="170">
        <v>18037.256166244359</v>
      </c>
      <c r="G277" s="171" t="s">
        <v>1654</v>
      </c>
      <c r="H277" s="168">
        <v>2760</v>
      </c>
    </row>
    <row r="278" spans="2:8" x14ac:dyDescent="0.25">
      <c r="B278" s="160" t="s">
        <v>1662</v>
      </c>
      <c r="C278" s="161" t="s">
        <v>1656</v>
      </c>
      <c r="D278" s="162">
        <v>73</v>
      </c>
      <c r="E278" s="163">
        <v>918.94676988651963</v>
      </c>
      <c r="F278" s="164">
        <v>67083.114201715929</v>
      </c>
      <c r="G278" s="165" t="s">
        <v>1661</v>
      </c>
      <c r="H278" s="162">
        <v>2770</v>
      </c>
    </row>
    <row r="279" spans="2:8" x14ac:dyDescent="0.25">
      <c r="B279" s="166" t="s">
        <v>1657</v>
      </c>
      <c r="C279" s="167" t="s">
        <v>355</v>
      </c>
      <c r="D279" s="168">
        <v>31</v>
      </c>
      <c r="E279" s="169">
        <v>40.333238638787542</v>
      </c>
      <c r="F279" s="170">
        <v>1250.3303978024137</v>
      </c>
      <c r="G279" s="171" t="s">
        <v>1654</v>
      </c>
      <c r="H279" s="168">
        <v>2772</v>
      </c>
    </row>
    <row r="280" spans="2:8" x14ac:dyDescent="0.25">
      <c r="B280" s="160" t="s">
        <v>1663</v>
      </c>
      <c r="C280" s="161" t="s">
        <v>1653</v>
      </c>
      <c r="D280" s="162">
        <v>21</v>
      </c>
      <c r="E280" s="163">
        <v>858.91696029735044</v>
      </c>
      <c r="F280" s="164">
        <v>18037.256166244359</v>
      </c>
      <c r="G280" s="165" t="s">
        <v>1654</v>
      </c>
      <c r="H280" s="162">
        <v>2808</v>
      </c>
    </row>
    <row r="281" spans="2:8" x14ac:dyDescent="0.25">
      <c r="B281" s="166" t="s">
        <v>1658</v>
      </c>
      <c r="C281" s="167" t="s">
        <v>1653</v>
      </c>
      <c r="D281" s="168">
        <v>174</v>
      </c>
      <c r="E281" s="169">
        <v>412.65956623293988</v>
      </c>
      <c r="F281" s="170">
        <v>71802.764524531536</v>
      </c>
      <c r="G281" s="171" t="s">
        <v>1659</v>
      </c>
      <c r="H281" s="168">
        <v>2832</v>
      </c>
    </row>
    <row r="282" spans="2:8" x14ac:dyDescent="0.25">
      <c r="B282" s="160" t="s">
        <v>1652</v>
      </c>
      <c r="C282" s="161" t="s">
        <v>1653</v>
      </c>
      <c r="D282" s="162">
        <v>15</v>
      </c>
      <c r="E282" s="163">
        <v>95.535014098134994</v>
      </c>
      <c r="F282" s="164">
        <v>1433.0252114720249</v>
      </c>
      <c r="G282" s="165" t="s">
        <v>1654</v>
      </c>
      <c r="H282" s="162">
        <v>2842</v>
      </c>
    </row>
    <row r="283" spans="2:8" x14ac:dyDescent="0.25">
      <c r="B283" s="166" t="s">
        <v>1662</v>
      </c>
      <c r="C283" s="167" t="s">
        <v>1656</v>
      </c>
      <c r="D283" s="168">
        <v>90</v>
      </c>
      <c r="E283" s="169">
        <v>918.94676988651963</v>
      </c>
      <c r="F283" s="170">
        <v>82705.20928978677</v>
      </c>
      <c r="G283" s="171" t="s">
        <v>1661</v>
      </c>
      <c r="H283" s="168">
        <v>2856</v>
      </c>
    </row>
    <row r="284" spans="2:8" x14ac:dyDescent="0.25">
      <c r="B284" s="160" t="s">
        <v>1655</v>
      </c>
      <c r="C284" s="161" t="s">
        <v>1656</v>
      </c>
      <c r="D284" s="162">
        <v>3</v>
      </c>
      <c r="E284" s="163">
        <v>722.60968396089356</v>
      </c>
      <c r="F284" s="164">
        <v>2167.8290518826807</v>
      </c>
      <c r="G284" s="165" t="s">
        <v>1654</v>
      </c>
      <c r="H284" s="162">
        <v>2922</v>
      </c>
    </row>
    <row r="285" spans="2:8" x14ac:dyDescent="0.25">
      <c r="B285" s="166" t="s">
        <v>1663</v>
      </c>
      <c r="C285" s="167" t="s">
        <v>1653</v>
      </c>
      <c r="D285" s="168">
        <v>21</v>
      </c>
      <c r="E285" s="169">
        <v>858.91696029735044</v>
      </c>
      <c r="F285" s="170">
        <v>18037.256166244359</v>
      </c>
      <c r="G285" s="171" t="s">
        <v>1654</v>
      </c>
      <c r="H285" s="168">
        <v>2944</v>
      </c>
    </row>
    <row r="286" spans="2:8" x14ac:dyDescent="0.25">
      <c r="B286" s="160" t="s">
        <v>1660</v>
      </c>
      <c r="C286" s="161" t="s">
        <v>355</v>
      </c>
      <c r="D286" s="162">
        <v>2</v>
      </c>
      <c r="E286" s="163">
        <v>19.147665484160999</v>
      </c>
      <c r="F286" s="164">
        <v>38.295330968321998</v>
      </c>
      <c r="G286" s="165" t="s">
        <v>1661</v>
      </c>
      <c r="H286" s="162">
        <v>2952</v>
      </c>
    </row>
    <row r="287" spans="2:8" x14ac:dyDescent="0.25">
      <c r="B287" s="166" t="s">
        <v>1668</v>
      </c>
      <c r="C287" s="167" t="s">
        <v>355</v>
      </c>
      <c r="D287" s="168">
        <v>20</v>
      </c>
      <c r="E287" s="169">
        <v>901.83735540549128</v>
      </c>
      <c r="F287" s="170">
        <v>18036.747108109827</v>
      </c>
      <c r="G287" s="171" t="s">
        <v>1667</v>
      </c>
      <c r="H287" s="168">
        <v>2961</v>
      </c>
    </row>
    <row r="288" spans="2:8" x14ac:dyDescent="0.25">
      <c r="B288" s="160" t="s">
        <v>1655</v>
      </c>
      <c r="C288" s="161" t="s">
        <v>1656</v>
      </c>
      <c r="D288" s="162">
        <v>2</v>
      </c>
      <c r="E288" s="163">
        <v>722.60968396089356</v>
      </c>
      <c r="F288" s="164">
        <v>1445.2193679217871</v>
      </c>
      <c r="G288" s="165" t="s">
        <v>1654</v>
      </c>
      <c r="H288" s="162">
        <v>2964</v>
      </c>
    </row>
    <row r="289" spans="2:8" x14ac:dyDescent="0.25">
      <c r="B289" s="166" t="s">
        <v>1672</v>
      </c>
      <c r="C289" s="167" t="s">
        <v>1653</v>
      </c>
      <c r="D289" s="168">
        <v>23</v>
      </c>
      <c r="E289" s="169">
        <v>75.832140006051006</v>
      </c>
      <c r="F289" s="170">
        <v>1744.1392201391732</v>
      </c>
      <c r="G289" s="171" t="s">
        <v>1661</v>
      </c>
      <c r="H289" s="168">
        <v>2981</v>
      </c>
    </row>
    <row r="290" spans="2:8" x14ac:dyDescent="0.25">
      <c r="B290" s="160" t="s">
        <v>1660</v>
      </c>
      <c r="C290" s="161" t="s">
        <v>355</v>
      </c>
      <c r="D290" s="162">
        <v>2</v>
      </c>
      <c r="E290" s="163">
        <v>19.147665484160999</v>
      </c>
      <c r="F290" s="164">
        <v>38.295330968321998</v>
      </c>
      <c r="G290" s="165" t="s">
        <v>1661</v>
      </c>
      <c r="H290" s="162">
        <v>2988</v>
      </c>
    </row>
    <row r="291" spans="2:8" x14ac:dyDescent="0.25">
      <c r="B291" s="166" t="s">
        <v>1672</v>
      </c>
      <c r="C291" s="167" t="s">
        <v>1653</v>
      </c>
      <c r="D291" s="168">
        <v>23</v>
      </c>
      <c r="E291" s="169">
        <v>75.832140006051006</v>
      </c>
      <c r="F291" s="170">
        <v>1744.1392201391732</v>
      </c>
      <c r="G291" s="171" t="s">
        <v>1661</v>
      </c>
      <c r="H291" s="168">
        <v>3004</v>
      </c>
    </row>
    <row r="292" spans="2:8" x14ac:dyDescent="0.25">
      <c r="B292" s="160" t="s">
        <v>1652</v>
      </c>
      <c r="C292" s="161" t="s">
        <v>1653</v>
      </c>
      <c r="D292" s="162">
        <v>7</v>
      </c>
      <c r="E292" s="163">
        <v>95.535014098134994</v>
      </c>
      <c r="F292" s="164">
        <v>668.74509868694497</v>
      </c>
      <c r="G292" s="165" t="s">
        <v>1654</v>
      </c>
      <c r="H292" s="162">
        <v>3014</v>
      </c>
    </row>
    <row r="293" spans="2:8" x14ac:dyDescent="0.25">
      <c r="B293" s="166" t="s">
        <v>1657</v>
      </c>
      <c r="C293" s="167" t="s">
        <v>355</v>
      </c>
      <c r="D293" s="168">
        <v>2</v>
      </c>
      <c r="E293" s="169">
        <v>40.333238638787542</v>
      </c>
      <c r="F293" s="170">
        <v>80.666477277575083</v>
      </c>
      <c r="G293" s="171" t="s">
        <v>1654</v>
      </c>
      <c r="H293" s="168">
        <v>3020</v>
      </c>
    </row>
    <row r="294" spans="2:8" x14ac:dyDescent="0.25">
      <c r="B294" s="160" t="s">
        <v>1671</v>
      </c>
      <c r="C294" s="161" t="s">
        <v>356</v>
      </c>
      <c r="D294" s="162">
        <v>0</v>
      </c>
      <c r="E294" s="163">
        <v>444.53228917292074</v>
      </c>
      <c r="F294" s="164">
        <v>0</v>
      </c>
      <c r="G294" s="165" t="s">
        <v>1651</v>
      </c>
      <c r="H294" s="162">
        <v>3036</v>
      </c>
    </row>
    <row r="295" spans="2:8" x14ac:dyDescent="0.25">
      <c r="B295" s="166" t="s">
        <v>1663</v>
      </c>
      <c r="C295" s="167" t="s">
        <v>1653</v>
      </c>
      <c r="D295" s="168">
        <v>21</v>
      </c>
      <c r="E295" s="169">
        <v>858.91696029735044</v>
      </c>
      <c r="F295" s="170">
        <v>18037.256166244359</v>
      </c>
      <c r="G295" s="171" t="s">
        <v>1654</v>
      </c>
      <c r="H295" s="168">
        <v>3040</v>
      </c>
    </row>
    <row r="296" spans="2:8" x14ac:dyDescent="0.25">
      <c r="B296" s="160" t="s">
        <v>1662</v>
      </c>
      <c r="C296" s="161" t="s">
        <v>1656</v>
      </c>
      <c r="D296" s="162">
        <v>73</v>
      </c>
      <c r="E296" s="163">
        <v>918.94676988651963</v>
      </c>
      <c r="F296" s="164">
        <v>67083.114201715929</v>
      </c>
      <c r="G296" s="165" t="s">
        <v>1661</v>
      </c>
      <c r="H296" s="162">
        <v>3042</v>
      </c>
    </row>
    <row r="297" spans="2:8" x14ac:dyDescent="0.25">
      <c r="B297" s="166" t="s">
        <v>1668</v>
      </c>
      <c r="C297" s="167" t="s">
        <v>355</v>
      </c>
      <c r="D297" s="168">
        <v>20</v>
      </c>
      <c r="E297" s="169">
        <v>901.83735540549128</v>
      </c>
      <c r="F297" s="170">
        <v>18036.747108109827</v>
      </c>
      <c r="G297" s="171" t="s">
        <v>1667</v>
      </c>
      <c r="H297" s="168">
        <v>3042</v>
      </c>
    </row>
    <row r="298" spans="2:8" x14ac:dyDescent="0.25">
      <c r="B298" s="160" t="s">
        <v>1660</v>
      </c>
      <c r="C298" s="161" t="s">
        <v>355</v>
      </c>
      <c r="D298" s="162">
        <v>2</v>
      </c>
      <c r="E298" s="163">
        <v>19.147665484160999</v>
      </c>
      <c r="F298" s="164">
        <v>38.295330968321998</v>
      </c>
      <c r="G298" s="165" t="s">
        <v>1661</v>
      </c>
      <c r="H298" s="162">
        <v>3060</v>
      </c>
    </row>
    <row r="299" spans="2:8" x14ac:dyDescent="0.25">
      <c r="B299" s="166" t="s">
        <v>1672</v>
      </c>
      <c r="C299" s="167" t="s">
        <v>1653</v>
      </c>
      <c r="D299" s="168">
        <v>5</v>
      </c>
      <c r="E299" s="169">
        <v>75.832140006051006</v>
      </c>
      <c r="F299" s="170">
        <v>379.16070003025504</v>
      </c>
      <c r="G299" s="171" t="s">
        <v>1661</v>
      </c>
      <c r="H299" s="168">
        <v>3064</v>
      </c>
    </row>
    <row r="300" spans="2:8" x14ac:dyDescent="0.25">
      <c r="B300" s="160" t="s">
        <v>1655</v>
      </c>
      <c r="C300" s="161" t="s">
        <v>1656</v>
      </c>
      <c r="D300" s="162">
        <v>2</v>
      </c>
      <c r="E300" s="163">
        <v>722.60968396089356</v>
      </c>
      <c r="F300" s="164">
        <v>1445.2193679217871</v>
      </c>
      <c r="G300" s="165" t="s">
        <v>1654</v>
      </c>
      <c r="H300" s="162">
        <v>3073</v>
      </c>
    </row>
    <row r="301" spans="2:8" x14ac:dyDescent="0.25">
      <c r="B301" s="166" t="s">
        <v>1665</v>
      </c>
      <c r="C301" s="167" t="s">
        <v>1656</v>
      </c>
      <c r="D301" s="168">
        <v>1</v>
      </c>
      <c r="E301" s="169">
        <v>710.13379041844917</v>
      </c>
      <c r="F301" s="170">
        <v>710.13379041844917</v>
      </c>
      <c r="G301" s="171" t="s">
        <v>1659</v>
      </c>
      <c r="H301" s="168">
        <v>3075</v>
      </c>
    </row>
    <row r="302" spans="2:8" x14ac:dyDescent="0.25">
      <c r="B302" s="160" t="s">
        <v>1652</v>
      </c>
      <c r="C302" s="161" t="s">
        <v>1653</v>
      </c>
      <c r="D302" s="162">
        <v>15</v>
      </c>
      <c r="E302" s="163">
        <v>95.535014098134994</v>
      </c>
      <c r="F302" s="164">
        <v>1433.0252114720249</v>
      </c>
      <c r="G302" s="165" t="s">
        <v>1654</v>
      </c>
      <c r="H302" s="162">
        <v>3078</v>
      </c>
    </row>
    <row r="303" spans="2:8" x14ac:dyDescent="0.25">
      <c r="B303" s="166" t="s">
        <v>1660</v>
      </c>
      <c r="C303" s="167" t="s">
        <v>355</v>
      </c>
      <c r="D303" s="168">
        <v>2</v>
      </c>
      <c r="E303" s="169">
        <v>19.147665484160999</v>
      </c>
      <c r="F303" s="170">
        <v>38.295330968321998</v>
      </c>
      <c r="G303" s="171" t="s">
        <v>1661</v>
      </c>
      <c r="H303" s="168">
        <v>3080</v>
      </c>
    </row>
    <row r="304" spans="2:8" x14ac:dyDescent="0.25">
      <c r="B304" s="160" t="s">
        <v>1657</v>
      </c>
      <c r="C304" s="161" t="s">
        <v>355</v>
      </c>
      <c r="D304" s="162">
        <v>31</v>
      </c>
      <c r="E304" s="163">
        <v>40.333238638787542</v>
      </c>
      <c r="F304" s="164">
        <v>1250.3303978024137</v>
      </c>
      <c r="G304" s="165" t="s">
        <v>1654</v>
      </c>
      <c r="H304" s="162">
        <v>3090</v>
      </c>
    </row>
    <row r="305" spans="2:8" x14ac:dyDescent="0.25">
      <c r="B305" s="166" t="s">
        <v>1655</v>
      </c>
      <c r="C305" s="167" t="s">
        <v>1656</v>
      </c>
      <c r="D305" s="168">
        <v>3</v>
      </c>
      <c r="E305" s="169">
        <v>722.60968396089356</v>
      </c>
      <c r="F305" s="170">
        <v>2167.8290518826807</v>
      </c>
      <c r="G305" s="171" t="s">
        <v>1654</v>
      </c>
      <c r="H305" s="168">
        <v>3128</v>
      </c>
    </row>
    <row r="306" spans="2:8" x14ac:dyDescent="0.25">
      <c r="B306" s="160" t="s">
        <v>1662</v>
      </c>
      <c r="C306" s="161" t="s">
        <v>1656</v>
      </c>
      <c r="D306" s="162">
        <v>73</v>
      </c>
      <c r="E306" s="163">
        <v>918.94676988651963</v>
      </c>
      <c r="F306" s="164">
        <v>67083.114201715929</v>
      </c>
      <c r="G306" s="165" t="s">
        <v>1661</v>
      </c>
      <c r="H306" s="162">
        <v>3129</v>
      </c>
    </row>
    <row r="307" spans="2:8" x14ac:dyDescent="0.25">
      <c r="B307" s="166" t="s">
        <v>1662</v>
      </c>
      <c r="C307" s="167" t="s">
        <v>1656</v>
      </c>
      <c r="D307" s="168">
        <v>90</v>
      </c>
      <c r="E307" s="169">
        <v>918.94676988651963</v>
      </c>
      <c r="F307" s="170">
        <v>82705.20928978677</v>
      </c>
      <c r="G307" s="171" t="s">
        <v>1661</v>
      </c>
      <c r="H307" s="168">
        <v>3132</v>
      </c>
    </row>
    <row r="308" spans="2:8" x14ac:dyDescent="0.25">
      <c r="B308" s="160" t="s">
        <v>1666</v>
      </c>
      <c r="C308" s="161" t="s">
        <v>356</v>
      </c>
      <c r="D308" s="162">
        <v>4</v>
      </c>
      <c r="E308" s="163">
        <v>332.52460871838827</v>
      </c>
      <c r="F308" s="164">
        <v>1330.0984348735531</v>
      </c>
      <c r="G308" s="165" t="s">
        <v>1667</v>
      </c>
      <c r="H308" s="162">
        <v>3135</v>
      </c>
    </row>
    <row r="309" spans="2:8" x14ac:dyDescent="0.25">
      <c r="B309" s="166" t="s">
        <v>1660</v>
      </c>
      <c r="C309" s="167" t="s">
        <v>355</v>
      </c>
      <c r="D309" s="168">
        <v>2</v>
      </c>
      <c r="E309" s="169">
        <v>19.147665484160999</v>
      </c>
      <c r="F309" s="170">
        <v>38.295330968321998</v>
      </c>
      <c r="G309" s="171" t="s">
        <v>1661</v>
      </c>
      <c r="H309" s="168">
        <v>3160</v>
      </c>
    </row>
    <row r="310" spans="2:8" x14ac:dyDescent="0.25">
      <c r="B310" s="160" t="s">
        <v>1657</v>
      </c>
      <c r="C310" s="161" t="s">
        <v>355</v>
      </c>
      <c r="D310" s="162">
        <v>2</v>
      </c>
      <c r="E310" s="163">
        <v>40.333238638787542</v>
      </c>
      <c r="F310" s="164">
        <v>80.666477277575083</v>
      </c>
      <c r="G310" s="165" t="s">
        <v>1654</v>
      </c>
      <c r="H310" s="162">
        <v>3165</v>
      </c>
    </row>
    <row r="311" spans="2:8" x14ac:dyDescent="0.25">
      <c r="B311" s="166" t="s">
        <v>1650</v>
      </c>
      <c r="C311" s="167" t="s">
        <v>356</v>
      </c>
      <c r="D311" s="168">
        <v>101</v>
      </c>
      <c r="E311" s="169">
        <v>685.08452972448958</v>
      </c>
      <c r="F311" s="170">
        <v>69193.537502173451</v>
      </c>
      <c r="G311" s="171" t="s">
        <v>1651</v>
      </c>
      <c r="H311" s="168">
        <v>3177</v>
      </c>
    </row>
    <row r="312" spans="2:8" x14ac:dyDescent="0.25">
      <c r="B312" s="160" t="s">
        <v>1665</v>
      </c>
      <c r="C312" s="161" t="s">
        <v>1656</v>
      </c>
      <c r="D312" s="162">
        <v>1</v>
      </c>
      <c r="E312" s="163">
        <v>710.13379041844917</v>
      </c>
      <c r="F312" s="164">
        <v>710.13379041844917</v>
      </c>
      <c r="G312" s="165" t="s">
        <v>1659</v>
      </c>
      <c r="H312" s="162">
        <v>3180</v>
      </c>
    </row>
    <row r="313" spans="2:8" x14ac:dyDescent="0.25">
      <c r="B313" s="166" t="s">
        <v>1655</v>
      </c>
      <c r="C313" s="167" t="s">
        <v>1656</v>
      </c>
      <c r="D313" s="168">
        <v>3</v>
      </c>
      <c r="E313" s="169">
        <v>722.60968396089356</v>
      </c>
      <c r="F313" s="170">
        <v>2167.8290518826807</v>
      </c>
      <c r="G313" s="171" t="s">
        <v>1654</v>
      </c>
      <c r="H313" s="168">
        <v>3184</v>
      </c>
    </row>
    <row r="314" spans="2:8" x14ac:dyDescent="0.25">
      <c r="B314" s="160" t="s">
        <v>1650</v>
      </c>
      <c r="C314" s="161" t="s">
        <v>356</v>
      </c>
      <c r="D314" s="162">
        <v>46</v>
      </c>
      <c r="E314" s="163">
        <v>685.08452972448958</v>
      </c>
      <c r="F314" s="164">
        <v>31513.888367326523</v>
      </c>
      <c r="G314" s="165" t="s">
        <v>1651</v>
      </c>
      <c r="H314" s="162">
        <v>3190</v>
      </c>
    </row>
    <row r="315" spans="2:8" x14ac:dyDescent="0.25">
      <c r="B315" s="166" t="s">
        <v>1672</v>
      </c>
      <c r="C315" s="167" t="s">
        <v>1653</v>
      </c>
      <c r="D315" s="168">
        <v>5</v>
      </c>
      <c r="E315" s="169">
        <v>75.832140006051006</v>
      </c>
      <c r="F315" s="170">
        <v>379.16070003025504</v>
      </c>
      <c r="G315" s="171" t="s">
        <v>1661</v>
      </c>
      <c r="H315" s="168">
        <v>3195</v>
      </c>
    </row>
    <row r="316" spans="2:8" x14ac:dyDescent="0.25">
      <c r="B316" s="160" t="s">
        <v>1670</v>
      </c>
      <c r="C316" s="161" t="s">
        <v>356</v>
      </c>
      <c r="D316" s="162">
        <v>12</v>
      </c>
      <c r="E316" s="163">
        <v>508.42909319374786</v>
      </c>
      <c r="F316" s="164">
        <v>6101.1491183249746</v>
      </c>
      <c r="G316" s="165" t="s">
        <v>1661</v>
      </c>
      <c r="H316" s="162">
        <v>3264</v>
      </c>
    </row>
    <row r="317" spans="2:8" x14ac:dyDescent="0.25">
      <c r="B317" s="166" t="s">
        <v>1650</v>
      </c>
      <c r="C317" s="167" t="s">
        <v>356</v>
      </c>
      <c r="D317" s="168">
        <v>46</v>
      </c>
      <c r="E317" s="169">
        <v>685.08452972448958</v>
      </c>
      <c r="F317" s="170">
        <v>31513.888367326523</v>
      </c>
      <c r="G317" s="171" t="s">
        <v>1651</v>
      </c>
      <c r="H317" s="168">
        <v>3268</v>
      </c>
    </row>
    <row r="318" spans="2:8" x14ac:dyDescent="0.25">
      <c r="B318" s="160" t="s">
        <v>1650</v>
      </c>
      <c r="C318" s="161" t="s">
        <v>356</v>
      </c>
      <c r="D318" s="162">
        <v>46</v>
      </c>
      <c r="E318" s="163">
        <v>685.08452972448958</v>
      </c>
      <c r="F318" s="164">
        <v>31513.888367326523</v>
      </c>
      <c r="G318" s="165" t="s">
        <v>1651</v>
      </c>
      <c r="H318" s="162">
        <v>3276</v>
      </c>
    </row>
    <row r="319" spans="2:8" x14ac:dyDescent="0.25">
      <c r="B319" s="166" t="s">
        <v>1658</v>
      </c>
      <c r="C319" s="167" t="s">
        <v>1653</v>
      </c>
      <c r="D319" s="168">
        <v>174</v>
      </c>
      <c r="E319" s="169">
        <v>412.65956623293988</v>
      </c>
      <c r="F319" s="170">
        <v>71802.764524531536</v>
      </c>
      <c r="G319" s="171" t="s">
        <v>1659</v>
      </c>
      <c r="H319" s="168">
        <v>3300</v>
      </c>
    </row>
    <row r="320" spans="2:8" x14ac:dyDescent="0.25">
      <c r="B320" s="160" t="s">
        <v>1663</v>
      </c>
      <c r="C320" s="161" t="s">
        <v>1653</v>
      </c>
      <c r="D320" s="162">
        <v>21</v>
      </c>
      <c r="E320" s="163">
        <v>858.91696029735044</v>
      </c>
      <c r="F320" s="164">
        <v>18037.256166244359</v>
      </c>
      <c r="G320" s="165" t="s">
        <v>1654</v>
      </c>
      <c r="H320" s="162">
        <v>3304</v>
      </c>
    </row>
    <row r="321" spans="2:8" x14ac:dyDescent="0.25">
      <c r="B321" s="166" t="s">
        <v>1655</v>
      </c>
      <c r="C321" s="167" t="s">
        <v>1656</v>
      </c>
      <c r="D321" s="168">
        <v>2</v>
      </c>
      <c r="E321" s="169">
        <v>722.60968396089356</v>
      </c>
      <c r="F321" s="170">
        <v>1445.2193679217871</v>
      </c>
      <c r="G321" s="171" t="s">
        <v>1654</v>
      </c>
      <c r="H321" s="168">
        <v>3315</v>
      </c>
    </row>
    <row r="322" spans="2:8" x14ac:dyDescent="0.25">
      <c r="B322" s="160" t="s">
        <v>1671</v>
      </c>
      <c r="C322" s="161" t="s">
        <v>356</v>
      </c>
      <c r="D322" s="162">
        <v>1</v>
      </c>
      <c r="E322" s="163">
        <v>444.53228917292074</v>
      </c>
      <c r="F322" s="164">
        <v>444.53228917292074</v>
      </c>
      <c r="G322" s="165" t="s">
        <v>1651</v>
      </c>
      <c r="H322" s="162">
        <v>3318</v>
      </c>
    </row>
    <row r="323" spans="2:8" x14ac:dyDescent="0.25">
      <c r="B323" s="166" t="s">
        <v>1669</v>
      </c>
      <c r="C323" s="167" t="s">
        <v>1656</v>
      </c>
      <c r="D323" s="168">
        <v>35</v>
      </c>
      <c r="E323" s="169">
        <v>58.506537185795999</v>
      </c>
      <c r="F323" s="170">
        <v>2047.7288015028601</v>
      </c>
      <c r="G323" s="171" t="s">
        <v>1659</v>
      </c>
      <c r="H323" s="168">
        <v>3320</v>
      </c>
    </row>
    <row r="324" spans="2:8" x14ac:dyDescent="0.25">
      <c r="B324" s="160" t="s">
        <v>1668</v>
      </c>
      <c r="C324" s="161" t="s">
        <v>355</v>
      </c>
      <c r="D324" s="162">
        <v>12</v>
      </c>
      <c r="E324" s="163">
        <v>901.83735540549128</v>
      </c>
      <c r="F324" s="164">
        <v>10822.048264865894</v>
      </c>
      <c r="G324" s="165" t="s">
        <v>1667</v>
      </c>
      <c r="H324" s="162">
        <v>3330</v>
      </c>
    </row>
    <row r="325" spans="2:8" x14ac:dyDescent="0.25">
      <c r="B325" s="166" t="s">
        <v>1669</v>
      </c>
      <c r="C325" s="167" t="s">
        <v>1656</v>
      </c>
      <c r="D325" s="168">
        <v>35</v>
      </c>
      <c r="E325" s="169">
        <v>58.506537185795999</v>
      </c>
      <c r="F325" s="170">
        <v>2047.7288015028601</v>
      </c>
      <c r="G325" s="171" t="s">
        <v>1659</v>
      </c>
      <c r="H325" s="168">
        <v>3330</v>
      </c>
    </row>
    <row r="326" spans="2:8" x14ac:dyDescent="0.25">
      <c r="B326" s="160" t="s">
        <v>1660</v>
      </c>
      <c r="C326" s="161" t="s">
        <v>355</v>
      </c>
      <c r="D326" s="162">
        <v>2</v>
      </c>
      <c r="E326" s="163">
        <v>19.147665484160999</v>
      </c>
      <c r="F326" s="164">
        <v>38.295330968321998</v>
      </c>
      <c r="G326" s="165" t="s">
        <v>1661</v>
      </c>
      <c r="H326" s="162">
        <v>3348</v>
      </c>
    </row>
    <row r="327" spans="2:8" x14ac:dyDescent="0.25">
      <c r="B327" s="166" t="s">
        <v>1664</v>
      </c>
      <c r="C327" s="167" t="s">
        <v>355</v>
      </c>
      <c r="D327" s="168">
        <v>20</v>
      </c>
      <c r="E327" s="169">
        <v>246.5</v>
      </c>
      <c r="F327" s="170">
        <v>4930</v>
      </c>
      <c r="G327" s="171" t="s">
        <v>1651</v>
      </c>
      <c r="H327" s="168">
        <v>3360</v>
      </c>
    </row>
    <row r="328" spans="2:8" x14ac:dyDescent="0.25">
      <c r="B328" s="160" t="s">
        <v>1652</v>
      </c>
      <c r="C328" s="161" t="s">
        <v>1653</v>
      </c>
      <c r="D328" s="162">
        <v>15</v>
      </c>
      <c r="E328" s="163">
        <v>95.535014098134994</v>
      </c>
      <c r="F328" s="164">
        <v>1433.0252114720249</v>
      </c>
      <c r="G328" s="165" t="s">
        <v>1654</v>
      </c>
      <c r="H328" s="162">
        <v>3374</v>
      </c>
    </row>
    <row r="329" spans="2:8" x14ac:dyDescent="0.25">
      <c r="B329" s="166" t="s">
        <v>1663</v>
      </c>
      <c r="C329" s="167" t="s">
        <v>1653</v>
      </c>
      <c r="D329" s="168">
        <v>28</v>
      </c>
      <c r="E329" s="169">
        <v>858.91696029735044</v>
      </c>
      <c r="F329" s="170">
        <v>24049.674888325811</v>
      </c>
      <c r="G329" s="171" t="s">
        <v>1654</v>
      </c>
      <c r="H329" s="168">
        <v>3400</v>
      </c>
    </row>
    <row r="330" spans="2:8" x14ac:dyDescent="0.25">
      <c r="B330" s="160" t="s">
        <v>1660</v>
      </c>
      <c r="C330" s="161" t="s">
        <v>355</v>
      </c>
      <c r="D330" s="162">
        <v>2</v>
      </c>
      <c r="E330" s="163">
        <v>19.147665484160999</v>
      </c>
      <c r="F330" s="164">
        <v>38.295330968321998</v>
      </c>
      <c r="G330" s="165" t="s">
        <v>1661</v>
      </c>
      <c r="H330" s="162">
        <v>3408</v>
      </c>
    </row>
    <row r="331" spans="2:8" x14ac:dyDescent="0.25">
      <c r="B331" s="166" t="s">
        <v>1664</v>
      </c>
      <c r="C331" s="167" t="s">
        <v>355</v>
      </c>
      <c r="D331" s="168">
        <v>9</v>
      </c>
      <c r="E331" s="169">
        <v>246.5</v>
      </c>
      <c r="F331" s="170">
        <v>2218.5</v>
      </c>
      <c r="G331" s="171" t="s">
        <v>1651</v>
      </c>
      <c r="H331" s="168">
        <v>3416</v>
      </c>
    </row>
    <row r="332" spans="2:8" x14ac:dyDescent="0.25">
      <c r="B332" s="160" t="s">
        <v>1663</v>
      </c>
      <c r="C332" s="161" t="s">
        <v>1653</v>
      </c>
      <c r="D332" s="162">
        <v>28</v>
      </c>
      <c r="E332" s="163">
        <v>858.91696029735044</v>
      </c>
      <c r="F332" s="164">
        <v>24049.674888325811</v>
      </c>
      <c r="G332" s="165" t="s">
        <v>1654</v>
      </c>
      <c r="H332" s="162">
        <v>3416</v>
      </c>
    </row>
    <row r="333" spans="2:8" x14ac:dyDescent="0.25">
      <c r="B333" s="166" t="s">
        <v>1669</v>
      </c>
      <c r="C333" s="167" t="s">
        <v>1656</v>
      </c>
      <c r="D333" s="168">
        <v>64</v>
      </c>
      <c r="E333" s="169">
        <v>58.506537185795999</v>
      </c>
      <c r="F333" s="170">
        <v>3744.4183798909439</v>
      </c>
      <c r="G333" s="171" t="s">
        <v>1659</v>
      </c>
      <c r="H333" s="168">
        <v>3440</v>
      </c>
    </row>
    <row r="334" spans="2:8" x14ac:dyDescent="0.25">
      <c r="B334" s="160" t="s">
        <v>1670</v>
      </c>
      <c r="C334" s="161" t="s">
        <v>356</v>
      </c>
      <c r="D334" s="162">
        <v>2</v>
      </c>
      <c r="E334" s="163">
        <v>508.42909319374786</v>
      </c>
      <c r="F334" s="164">
        <v>1016.8581863874957</v>
      </c>
      <c r="G334" s="165" t="s">
        <v>1661</v>
      </c>
      <c r="H334" s="162">
        <v>3456</v>
      </c>
    </row>
    <row r="335" spans="2:8" x14ac:dyDescent="0.25">
      <c r="B335" s="166" t="s">
        <v>1672</v>
      </c>
      <c r="C335" s="167" t="s">
        <v>1653</v>
      </c>
      <c r="D335" s="168">
        <v>23</v>
      </c>
      <c r="E335" s="169">
        <v>75.832140006051006</v>
      </c>
      <c r="F335" s="170">
        <v>1744.1392201391732</v>
      </c>
      <c r="G335" s="171" t="s">
        <v>1661</v>
      </c>
      <c r="H335" s="168">
        <v>3465</v>
      </c>
    </row>
    <row r="336" spans="2:8" x14ac:dyDescent="0.25">
      <c r="B336" s="160" t="s">
        <v>1662</v>
      </c>
      <c r="C336" s="161" t="s">
        <v>1656</v>
      </c>
      <c r="D336" s="162">
        <v>73</v>
      </c>
      <c r="E336" s="163">
        <v>918.94676988651963</v>
      </c>
      <c r="F336" s="164">
        <v>67083.114201715929</v>
      </c>
      <c r="G336" s="165" t="s">
        <v>1661</v>
      </c>
      <c r="H336" s="162">
        <v>3465</v>
      </c>
    </row>
    <row r="337" spans="2:8" x14ac:dyDescent="0.25">
      <c r="B337" s="166" t="s">
        <v>1650</v>
      </c>
      <c r="C337" s="167" t="s">
        <v>356</v>
      </c>
      <c r="D337" s="168">
        <v>101</v>
      </c>
      <c r="E337" s="169">
        <v>685.08452972448958</v>
      </c>
      <c r="F337" s="170">
        <v>69193.537502173451</v>
      </c>
      <c r="G337" s="171" t="s">
        <v>1651</v>
      </c>
      <c r="H337" s="168">
        <v>3483</v>
      </c>
    </row>
    <row r="338" spans="2:8" x14ac:dyDescent="0.25">
      <c r="B338" s="160" t="s">
        <v>1658</v>
      </c>
      <c r="C338" s="161" t="s">
        <v>1653</v>
      </c>
      <c r="D338" s="162">
        <v>200</v>
      </c>
      <c r="E338" s="163">
        <v>412.65956623293988</v>
      </c>
      <c r="F338" s="164">
        <v>82531.913246587981</v>
      </c>
      <c r="G338" s="165" t="s">
        <v>1659</v>
      </c>
      <c r="H338" s="162">
        <v>3484</v>
      </c>
    </row>
    <row r="339" spans="2:8" x14ac:dyDescent="0.25">
      <c r="B339" s="166" t="s">
        <v>1665</v>
      </c>
      <c r="C339" s="167" t="s">
        <v>1656</v>
      </c>
      <c r="D339" s="168">
        <v>1</v>
      </c>
      <c r="E339" s="169">
        <v>710.13379041844917</v>
      </c>
      <c r="F339" s="170">
        <v>710.13379041844917</v>
      </c>
      <c r="G339" s="171" t="s">
        <v>1659</v>
      </c>
      <c r="H339" s="168">
        <v>3495</v>
      </c>
    </row>
    <row r="340" spans="2:8" x14ac:dyDescent="0.25">
      <c r="B340" s="160" t="s">
        <v>1652</v>
      </c>
      <c r="C340" s="161" t="s">
        <v>1653</v>
      </c>
      <c r="D340" s="162">
        <v>7</v>
      </c>
      <c r="E340" s="163">
        <v>95.535014098134994</v>
      </c>
      <c r="F340" s="164">
        <v>668.74509868694497</v>
      </c>
      <c r="G340" s="165" t="s">
        <v>1654</v>
      </c>
      <c r="H340" s="162">
        <v>3504</v>
      </c>
    </row>
    <row r="341" spans="2:8" x14ac:dyDescent="0.25">
      <c r="B341" s="166" t="s">
        <v>1671</v>
      </c>
      <c r="C341" s="167" t="s">
        <v>356</v>
      </c>
      <c r="D341" s="168">
        <v>0</v>
      </c>
      <c r="E341" s="169">
        <v>444.53228917292074</v>
      </c>
      <c r="F341" s="170">
        <v>0</v>
      </c>
      <c r="G341" s="171" t="s">
        <v>1651</v>
      </c>
      <c r="H341" s="168">
        <v>3510</v>
      </c>
    </row>
    <row r="342" spans="2:8" x14ac:dyDescent="0.25">
      <c r="B342" s="160" t="s">
        <v>1664</v>
      </c>
      <c r="C342" s="161" t="s">
        <v>355</v>
      </c>
      <c r="D342" s="162">
        <v>20</v>
      </c>
      <c r="E342" s="163">
        <v>246.5</v>
      </c>
      <c r="F342" s="164">
        <v>4930</v>
      </c>
      <c r="G342" s="165" t="s">
        <v>1651</v>
      </c>
      <c r="H342" s="162">
        <v>3560</v>
      </c>
    </row>
    <row r="343" spans="2:8" x14ac:dyDescent="0.25">
      <c r="B343" s="166" t="s">
        <v>1664</v>
      </c>
      <c r="C343" s="167" t="s">
        <v>355</v>
      </c>
      <c r="D343" s="168">
        <v>20</v>
      </c>
      <c r="E343" s="169">
        <v>246.5</v>
      </c>
      <c r="F343" s="170">
        <v>4930</v>
      </c>
      <c r="G343" s="171" t="s">
        <v>1651</v>
      </c>
      <c r="H343" s="168">
        <v>3564</v>
      </c>
    </row>
    <row r="344" spans="2:8" x14ac:dyDescent="0.25">
      <c r="B344" s="160" t="s">
        <v>1662</v>
      </c>
      <c r="C344" s="161" t="s">
        <v>1656</v>
      </c>
      <c r="D344" s="162">
        <v>90</v>
      </c>
      <c r="E344" s="163">
        <v>918.94676988651963</v>
      </c>
      <c r="F344" s="164">
        <v>82705.20928978677</v>
      </c>
      <c r="G344" s="165" t="s">
        <v>1661</v>
      </c>
      <c r="H344" s="162">
        <v>3575</v>
      </c>
    </row>
    <row r="345" spans="2:8" x14ac:dyDescent="0.25">
      <c r="B345" s="166" t="s">
        <v>1672</v>
      </c>
      <c r="C345" s="167" t="s">
        <v>1653</v>
      </c>
      <c r="D345" s="168">
        <v>23</v>
      </c>
      <c r="E345" s="169">
        <v>75.832140006051006</v>
      </c>
      <c r="F345" s="170">
        <v>1744.1392201391732</v>
      </c>
      <c r="G345" s="171" t="s">
        <v>1661</v>
      </c>
      <c r="H345" s="168">
        <v>3591</v>
      </c>
    </row>
    <row r="346" spans="2:8" x14ac:dyDescent="0.25">
      <c r="B346" s="160" t="s">
        <v>1655</v>
      </c>
      <c r="C346" s="161" t="s">
        <v>1656</v>
      </c>
      <c r="D346" s="162">
        <v>2</v>
      </c>
      <c r="E346" s="163">
        <v>722.60968396089356</v>
      </c>
      <c r="F346" s="164">
        <v>1445.2193679217871</v>
      </c>
      <c r="G346" s="165" t="s">
        <v>1654</v>
      </c>
      <c r="H346" s="162">
        <v>3594</v>
      </c>
    </row>
    <row r="347" spans="2:8" x14ac:dyDescent="0.25">
      <c r="B347" s="166" t="s">
        <v>1671</v>
      </c>
      <c r="C347" s="167" t="s">
        <v>356</v>
      </c>
      <c r="D347" s="168">
        <v>0</v>
      </c>
      <c r="E347" s="169">
        <v>444.53228917292074</v>
      </c>
      <c r="F347" s="170">
        <v>0</v>
      </c>
      <c r="G347" s="171" t="s">
        <v>1651</v>
      </c>
      <c r="H347" s="168">
        <v>3636</v>
      </c>
    </row>
    <row r="348" spans="2:8" x14ac:dyDescent="0.25">
      <c r="B348" s="160" t="s">
        <v>1672</v>
      </c>
      <c r="C348" s="161" t="s">
        <v>1653</v>
      </c>
      <c r="D348" s="162">
        <v>23</v>
      </c>
      <c r="E348" s="163">
        <v>75.832140006051006</v>
      </c>
      <c r="F348" s="164">
        <v>1744.1392201391732</v>
      </c>
      <c r="G348" s="165" t="s">
        <v>1661</v>
      </c>
      <c r="H348" s="162">
        <v>3644</v>
      </c>
    </row>
    <row r="349" spans="2:8" x14ac:dyDescent="0.25">
      <c r="B349" s="166" t="s">
        <v>1668</v>
      </c>
      <c r="C349" s="167" t="s">
        <v>355</v>
      </c>
      <c r="D349" s="168">
        <v>12</v>
      </c>
      <c r="E349" s="169">
        <v>901.83735540549128</v>
      </c>
      <c r="F349" s="170">
        <v>10822.048264865894</v>
      </c>
      <c r="G349" s="171" t="s">
        <v>1667</v>
      </c>
      <c r="H349" s="168">
        <v>3645</v>
      </c>
    </row>
    <row r="350" spans="2:8" x14ac:dyDescent="0.25">
      <c r="B350" s="160" t="s">
        <v>1652</v>
      </c>
      <c r="C350" s="161" t="s">
        <v>1653</v>
      </c>
      <c r="D350" s="162">
        <v>15</v>
      </c>
      <c r="E350" s="163">
        <v>95.535014098134994</v>
      </c>
      <c r="F350" s="164">
        <v>1433.0252114720249</v>
      </c>
      <c r="G350" s="165" t="s">
        <v>1654</v>
      </c>
      <c r="H350" s="162">
        <v>3660</v>
      </c>
    </row>
    <row r="351" spans="2:8" x14ac:dyDescent="0.25">
      <c r="B351" s="166" t="s">
        <v>1657</v>
      </c>
      <c r="C351" s="167" t="s">
        <v>355</v>
      </c>
      <c r="D351" s="168">
        <v>2</v>
      </c>
      <c r="E351" s="169">
        <v>40.333238638787542</v>
      </c>
      <c r="F351" s="170">
        <v>80.666477277575083</v>
      </c>
      <c r="G351" s="171" t="s">
        <v>1654</v>
      </c>
      <c r="H351" s="168">
        <v>3660</v>
      </c>
    </row>
    <row r="352" spans="2:8" x14ac:dyDescent="0.25">
      <c r="B352" s="160" t="s">
        <v>1672</v>
      </c>
      <c r="C352" s="161" t="s">
        <v>1653</v>
      </c>
      <c r="D352" s="162">
        <v>23</v>
      </c>
      <c r="E352" s="163">
        <v>75.832140006051006</v>
      </c>
      <c r="F352" s="164">
        <v>1744.1392201391732</v>
      </c>
      <c r="G352" s="165" t="s">
        <v>1661</v>
      </c>
      <c r="H352" s="162">
        <v>3670</v>
      </c>
    </row>
    <row r="353" spans="2:8" x14ac:dyDescent="0.25">
      <c r="B353" s="166" t="s">
        <v>1668</v>
      </c>
      <c r="C353" s="167" t="s">
        <v>355</v>
      </c>
      <c r="D353" s="168">
        <v>12</v>
      </c>
      <c r="E353" s="169">
        <v>901.83735540549128</v>
      </c>
      <c r="F353" s="170">
        <v>10822.048264865894</v>
      </c>
      <c r="G353" s="171" t="s">
        <v>1667</v>
      </c>
      <c r="H353" s="168">
        <v>3672</v>
      </c>
    </row>
    <row r="354" spans="2:8" x14ac:dyDescent="0.25">
      <c r="B354" s="160" t="s">
        <v>1652</v>
      </c>
      <c r="C354" s="161" t="s">
        <v>1653</v>
      </c>
      <c r="D354" s="162">
        <v>15</v>
      </c>
      <c r="E354" s="163">
        <v>95.535014098134994</v>
      </c>
      <c r="F354" s="164">
        <v>1433.0252114720249</v>
      </c>
      <c r="G354" s="165" t="s">
        <v>1654</v>
      </c>
      <c r="H354" s="162">
        <v>3686</v>
      </c>
    </row>
    <row r="355" spans="2:8" x14ac:dyDescent="0.25">
      <c r="B355" s="166" t="s">
        <v>1665</v>
      </c>
      <c r="C355" s="167" t="s">
        <v>1656</v>
      </c>
      <c r="D355" s="168">
        <v>1</v>
      </c>
      <c r="E355" s="169">
        <v>710.13379041844917</v>
      </c>
      <c r="F355" s="170">
        <v>710.13379041844917</v>
      </c>
      <c r="G355" s="171" t="s">
        <v>1659</v>
      </c>
      <c r="H355" s="168">
        <v>3699</v>
      </c>
    </row>
    <row r="356" spans="2:8" x14ac:dyDescent="0.25">
      <c r="B356" s="160" t="s">
        <v>1672</v>
      </c>
      <c r="C356" s="161" t="s">
        <v>1653</v>
      </c>
      <c r="D356" s="162">
        <v>23</v>
      </c>
      <c r="E356" s="163">
        <v>75.832140006051006</v>
      </c>
      <c r="F356" s="164">
        <v>1744.1392201391732</v>
      </c>
      <c r="G356" s="165" t="s">
        <v>1661</v>
      </c>
      <c r="H356" s="162">
        <v>3704</v>
      </c>
    </row>
    <row r="357" spans="2:8" x14ac:dyDescent="0.25">
      <c r="B357" s="166" t="s">
        <v>1662</v>
      </c>
      <c r="C357" s="167" t="s">
        <v>1656</v>
      </c>
      <c r="D357" s="168">
        <v>90</v>
      </c>
      <c r="E357" s="169">
        <v>918.94676988651963</v>
      </c>
      <c r="F357" s="170">
        <v>82705.20928978677</v>
      </c>
      <c r="G357" s="171" t="s">
        <v>1661</v>
      </c>
      <c r="H357" s="168">
        <v>3743</v>
      </c>
    </row>
    <row r="358" spans="2:8" x14ac:dyDescent="0.25">
      <c r="B358" s="160" t="s">
        <v>1655</v>
      </c>
      <c r="C358" s="161" t="s">
        <v>1656</v>
      </c>
      <c r="D358" s="162">
        <v>2</v>
      </c>
      <c r="E358" s="163">
        <v>722.60968396089356</v>
      </c>
      <c r="F358" s="164">
        <v>1445.2193679217871</v>
      </c>
      <c r="G358" s="165" t="s">
        <v>1654</v>
      </c>
      <c r="H358" s="162">
        <v>3750</v>
      </c>
    </row>
    <row r="359" spans="2:8" x14ac:dyDescent="0.25">
      <c r="B359" s="166" t="s">
        <v>1668</v>
      </c>
      <c r="C359" s="167" t="s">
        <v>355</v>
      </c>
      <c r="D359" s="168">
        <v>12</v>
      </c>
      <c r="E359" s="169">
        <v>901.83735540549128</v>
      </c>
      <c r="F359" s="170">
        <v>10822.048264865894</v>
      </c>
      <c r="G359" s="171" t="s">
        <v>1667</v>
      </c>
      <c r="H359" s="168">
        <v>3756</v>
      </c>
    </row>
    <row r="360" spans="2:8" x14ac:dyDescent="0.25">
      <c r="B360" s="160" t="s">
        <v>1658</v>
      </c>
      <c r="C360" s="161" t="s">
        <v>1653</v>
      </c>
      <c r="D360" s="162">
        <v>174</v>
      </c>
      <c r="E360" s="163">
        <v>412.65956623293988</v>
      </c>
      <c r="F360" s="164">
        <v>71802.764524531536</v>
      </c>
      <c r="G360" s="165" t="s">
        <v>1659</v>
      </c>
      <c r="H360" s="162">
        <v>3780</v>
      </c>
    </row>
    <row r="361" spans="2:8" x14ac:dyDescent="0.25">
      <c r="B361" s="166" t="s">
        <v>1666</v>
      </c>
      <c r="C361" s="167" t="s">
        <v>356</v>
      </c>
      <c r="D361" s="168">
        <v>4</v>
      </c>
      <c r="E361" s="169">
        <v>332.52460871838827</v>
      </c>
      <c r="F361" s="170">
        <v>1330.0984348735531</v>
      </c>
      <c r="G361" s="171" t="s">
        <v>1667</v>
      </c>
      <c r="H361" s="168">
        <v>3787</v>
      </c>
    </row>
    <row r="362" spans="2:8" x14ac:dyDescent="0.25">
      <c r="B362" s="160" t="s">
        <v>1668</v>
      </c>
      <c r="C362" s="161" t="s">
        <v>355</v>
      </c>
      <c r="D362" s="162">
        <v>12</v>
      </c>
      <c r="E362" s="163">
        <v>901.83735540549128</v>
      </c>
      <c r="F362" s="164">
        <v>10822.048264865894</v>
      </c>
      <c r="G362" s="165" t="s">
        <v>1667</v>
      </c>
      <c r="H362" s="162">
        <v>3798</v>
      </c>
    </row>
    <row r="363" spans="2:8" x14ac:dyDescent="0.25">
      <c r="B363" s="166" t="s">
        <v>1670</v>
      </c>
      <c r="C363" s="167" t="s">
        <v>356</v>
      </c>
      <c r="D363" s="168">
        <v>2</v>
      </c>
      <c r="E363" s="169">
        <v>508.42909319374786</v>
      </c>
      <c r="F363" s="170">
        <v>1016.8581863874957</v>
      </c>
      <c r="G363" s="171" t="s">
        <v>1661</v>
      </c>
      <c r="H363" s="168">
        <v>3808</v>
      </c>
    </row>
    <row r="364" spans="2:8" x14ac:dyDescent="0.25">
      <c r="B364" s="160" t="s">
        <v>1665</v>
      </c>
      <c r="C364" s="161" t="s">
        <v>1656</v>
      </c>
      <c r="D364" s="162">
        <v>14</v>
      </c>
      <c r="E364" s="163">
        <v>710.13379041844917</v>
      </c>
      <c r="F364" s="164">
        <v>9941.8730658582881</v>
      </c>
      <c r="G364" s="165" t="s">
        <v>1659</v>
      </c>
      <c r="H364" s="162">
        <v>3892</v>
      </c>
    </row>
    <row r="365" spans="2:8" x14ac:dyDescent="0.25">
      <c r="B365" s="166" t="s">
        <v>1671</v>
      </c>
      <c r="C365" s="167" t="s">
        <v>356</v>
      </c>
      <c r="D365" s="168">
        <v>0</v>
      </c>
      <c r="E365" s="169">
        <v>444.53228917292074</v>
      </c>
      <c r="F365" s="170">
        <v>0</v>
      </c>
      <c r="G365" s="171" t="s">
        <v>1651</v>
      </c>
      <c r="H365" s="168">
        <v>3900</v>
      </c>
    </row>
    <row r="366" spans="2:8" x14ac:dyDescent="0.25">
      <c r="B366" s="160" t="s">
        <v>1658</v>
      </c>
      <c r="C366" s="161" t="s">
        <v>1653</v>
      </c>
      <c r="D366" s="162">
        <v>200</v>
      </c>
      <c r="E366" s="163">
        <v>412.65956623293988</v>
      </c>
      <c r="F366" s="164">
        <v>82531.913246587981</v>
      </c>
      <c r="G366" s="165" t="s">
        <v>1659</v>
      </c>
      <c r="H366" s="162">
        <v>3930</v>
      </c>
    </row>
    <row r="367" spans="2:8" x14ac:dyDescent="0.25">
      <c r="B367" s="166" t="s">
        <v>1658</v>
      </c>
      <c r="C367" s="167" t="s">
        <v>1653</v>
      </c>
      <c r="D367" s="168">
        <v>174</v>
      </c>
      <c r="E367" s="169">
        <v>412.65956623293988</v>
      </c>
      <c r="F367" s="170">
        <v>71802.764524531536</v>
      </c>
      <c r="G367" s="171" t="s">
        <v>1659</v>
      </c>
      <c r="H367" s="168">
        <v>3936</v>
      </c>
    </row>
    <row r="368" spans="2:8" x14ac:dyDescent="0.25">
      <c r="B368" s="160" t="s">
        <v>1657</v>
      </c>
      <c r="C368" s="161" t="s">
        <v>355</v>
      </c>
      <c r="D368" s="162">
        <v>2</v>
      </c>
      <c r="E368" s="163">
        <v>40.333238638787542</v>
      </c>
      <c r="F368" s="164">
        <v>80.666477277575083</v>
      </c>
      <c r="G368" s="165" t="s">
        <v>1654</v>
      </c>
      <c r="H368" s="162">
        <v>3938</v>
      </c>
    </row>
    <row r="369" spans="2:8" x14ac:dyDescent="0.25">
      <c r="B369" s="166" t="s">
        <v>1666</v>
      </c>
      <c r="C369" s="167" t="s">
        <v>356</v>
      </c>
      <c r="D369" s="168">
        <v>9</v>
      </c>
      <c r="E369" s="169">
        <v>332.52460871838827</v>
      </c>
      <c r="F369" s="170">
        <v>2992.7214784654943</v>
      </c>
      <c r="G369" s="171" t="s">
        <v>1667</v>
      </c>
      <c r="H369" s="168">
        <v>3948</v>
      </c>
    </row>
    <row r="370" spans="2:8" x14ac:dyDescent="0.25">
      <c r="B370" s="160" t="s">
        <v>1671</v>
      </c>
      <c r="C370" s="161" t="s">
        <v>356</v>
      </c>
      <c r="D370" s="162">
        <v>1</v>
      </c>
      <c r="E370" s="163">
        <v>444.53228917292074</v>
      </c>
      <c r="F370" s="164">
        <v>444.53228917292074</v>
      </c>
      <c r="G370" s="165" t="s">
        <v>1651</v>
      </c>
      <c r="H370" s="162">
        <v>3990</v>
      </c>
    </row>
    <row r="371" spans="2:8" x14ac:dyDescent="0.25">
      <c r="B371" s="166" t="s">
        <v>1657</v>
      </c>
      <c r="C371" s="167" t="s">
        <v>355</v>
      </c>
      <c r="D371" s="168">
        <v>2</v>
      </c>
      <c r="E371" s="169">
        <v>40.333238638787542</v>
      </c>
      <c r="F371" s="170">
        <v>80.666477277575083</v>
      </c>
      <c r="G371" s="171" t="s">
        <v>1654</v>
      </c>
      <c r="H371" s="168">
        <v>3991</v>
      </c>
    </row>
    <row r="372" spans="2:8" x14ac:dyDescent="0.25">
      <c r="B372" s="160" t="s">
        <v>1670</v>
      </c>
      <c r="C372" s="161" t="s">
        <v>356</v>
      </c>
      <c r="D372" s="162">
        <v>12</v>
      </c>
      <c r="E372" s="163">
        <v>508.42909319374786</v>
      </c>
      <c r="F372" s="164">
        <v>6101.1491183249746</v>
      </c>
      <c r="G372" s="165" t="s">
        <v>1661</v>
      </c>
      <c r="H372" s="162">
        <v>4032</v>
      </c>
    </row>
    <row r="373" spans="2:8" x14ac:dyDescent="0.25">
      <c r="B373" s="166" t="s">
        <v>1670</v>
      </c>
      <c r="C373" s="167" t="s">
        <v>356</v>
      </c>
      <c r="D373" s="168">
        <v>2</v>
      </c>
      <c r="E373" s="169">
        <v>508.42909319374786</v>
      </c>
      <c r="F373" s="170">
        <v>1016.8581863874957</v>
      </c>
      <c r="G373" s="171" t="s">
        <v>1661</v>
      </c>
      <c r="H373" s="168">
        <v>4032</v>
      </c>
    </row>
    <row r="374" spans="2:8" x14ac:dyDescent="0.25">
      <c r="B374" s="160" t="s">
        <v>1669</v>
      </c>
      <c r="C374" s="161" t="s">
        <v>1656</v>
      </c>
      <c r="D374" s="162">
        <v>64</v>
      </c>
      <c r="E374" s="163">
        <v>58.506537185795999</v>
      </c>
      <c r="F374" s="164">
        <v>3744.4183798909439</v>
      </c>
      <c r="G374" s="165" t="s">
        <v>1659</v>
      </c>
      <c r="H374" s="162">
        <v>4050</v>
      </c>
    </row>
    <row r="375" spans="2:8" x14ac:dyDescent="0.25">
      <c r="B375" s="166" t="s">
        <v>1660</v>
      </c>
      <c r="C375" s="167" t="s">
        <v>355</v>
      </c>
      <c r="D375" s="168">
        <v>2</v>
      </c>
      <c r="E375" s="169">
        <v>19.147665484160999</v>
      </c>
      <c r="F375" s="170">
        <v>38.295330968321998</v>
      </c>
      <c r="G375" s="171" t="s">
        <v>1661</v>
      </c>
      <c r="H375" s="168">
        <v>4056</v>
      </c>
    </row>
    <row r="376" spans="2:8" x14ac:dyDescent="0.25">
      <c r="B376" s="160" t="s">
        <v>1660</v>
      </c>
      <c r="C376" s="161" t="s">
        <v>355</v>
      </c>
      <c r="D376" s="162">
        <v>2</v>
      </c>
      <c r="E376" s="163">
        <v>19.147665484160999</v>
      </c>
      <c r="F376" s="164">
        <v>38.295330968321998</v>
      </c>
      <c r="G376" s="165" t="s">
        <v>1661</v>
      </c>
      <c r="H376" s="162">
        <v>4060</v>
      </c>
    </row>
    <row r="377" spans="2:8" x14ac:dyDescent="0.25">
      <c r="B377" s="166" t="s">
        <v>1657</v>
      </c>
      <c r="C377" s="167" t="s">
        <v>355</v>
      </c>
      <c r="D377" s="168">
        <v>2</v>
      </c>
      <c r="E377" s="169">
        <v>40.333238638787542</v>
      </c>
      <c r="F377" s="170">
        <v>80.666477277575083</v>
      </c>
      <c r="G377" s="171" t="s">
        <v>1654</v>
      </c>
      <c r="H377" s="168">
        <v>4068</v>
      </c>
    </row>
    <row r="378" spans="2:8" x14ac:dyDescent="0.25">
      <c r="B378" s="160" t="s">
        <v>1664</v>
      </c>
      <c r="C378" s="161" t="s">
        <v>355</v>
      </c>
      <c r="D378" s="162">
        <v>9</v>
      </c>
      <c r="E378" s="163">
        <v>246.5</v>
      </c>
      <c r="F378" s="164">
        <v>2218.5</v>
      </c>
      <c r="G378" s="165" t="s">
        <v>1651</v>
      </c>
      <c r="H378" s="162">
        <v>4100</v>
      </c>
    </row>
    <row r="379" spans="2:8" x14ac:dyDescent="0.25">
      <c r="B379" s="166" t="s">
        <v>1650</v>
      </c>
      <c r="C379" s="167" t="s">
        <v>356</v>
      </c>
      <c r="D379" s="168">
        <v>101</v>
      </c>
      <c r="E379" s="169">
        <v>685.08452972448958</v>
      </c>
      <c r="F379" s="170">
        <v>69193.537502173451</v>
      </c>
      <c r="G379" s="171" t="s">
        <v>1651</v>
      </c>
      <c r="H379" s="168">
        <v>4104</v>
      </c>
    </row>
    <row r="380" spans="2:8" x14ac:dyDescent="0.25">
      <c r="B380" s="160" t="s">
        <v>1655</v>
      </c>
      <c r="C380" s="161" t="s">
        <v>1656</v>
      </c>
      <c r="D380" s="162">
        <v>2</v>
      </c>
      <c r="E380" s="163">
        <v>722.60968396089356</v>
      </c>
      <c r="F380" s="164">
        <v>1445.2193679217871</v>
      </c>
      <c r="G380" s="165" t="s">
        <v>1654</v>
      </c>
      <c r="H380" s="162">
        <v>4116</v>
      </c>
    </row>
    <row r="381" spans="2:8" x14ac:dyDescent="0.25">
      <c r="B381" s="166" t="s">
        <v>1666</v>
      </c>
      <c r="C381" s="167" t="s">
        <v>356</v>
      </c>
      <c r="D381" s="168">
        <v>9</v>
      </c>
      <c r="E381" s="169">
        <v>332.52460871838827</v>
      </c>
      <c r="F381" s="170">
        <v>2992.7214784654943</v>
      </c>
      <c r="G381" s="171" t="s">
        <v>1667</v>
      </c>
      <c r="H381" s="168">
        <v>4123</v>
      </c>
    </row>
    <row r="382" spans="2:8" x14ac:dyDescent="0.25">
      <c r="B382" s="160" t="s">
        <v>1664</v>
      </c>
      <c r="C382" s="161" t="s">
        <v>355</v>
      </c>
      <c r="D382" s="162">
        <v>20</v>
      </c>
      <c r="E382" s="163">
        <v>246.5</v>
      </c>
      <c r="F382" s="164">
        <v>4930</v>
      </c>
      <c r="G382" s="165" t="s">
        <v>1651</v>
      </c>
      <c r="H382" s="162">
        <v>4160</v>
      </c>
    </row>
    <row r="383" spans="2:8" x14ac:dyDescent="0.25">
      <c r="B383" s="166" t="s">
        <v>1668</v>
      </c>
      <c r="C383" s="167" t="s">
        <v>355</v>
      </c>
      <c r="D383" s="168">
        <v>12</v>
      </c>
      <c r="E383" s="169">
        <v>901.83735540549128</v>
      </c>
      <c r="F383" s="170">
        <v>10822.048264865894</v>
      </c>
      <c r="G383" s="171" t="s">
        <v>1667</v>
      </c>
      <c r="H383" s="168">
        <v>4182</v>
      </c>
    </row>
    <row r="384" spans="2:8" x14ac:dyDescent="0.25">
      <c r="B384" s="160" t="s">
        <v>1666</v>
      </c>
      <c r="C384" s="161" t="s">
        <v>356</v>
      </c>
      <c r="D384" s="162">
        <v>4</v>
      </c>
      <c r="E384" s="163">
        <v>332.52460871838827</v>
      </c>
      <c r="F384" s="164">
        <v>1330.0984348735531</v>
      </c>
      <c r="G384" s="165" t="s">
        <v>1667</v>
      </c>
      <c r="H384" s="162">
        <v>4191</v>
      </c>
    </row>
    <row r="385" spans="2:8" x14ac:dyDescent="0.25">
      <c r="B385" s="166" t="s">
        <v>1652</v>
      </c>
      <c r="C385" s="167" t="s">
        <v>1653</v>
      </c>
      <c r="D385" s="168">
        <v>7</v>
      </c>
      <c r="E385" s="169">
        <v>95.535014098134994</v>
      </c>
      <c r="F385" s="170">
        <v>668.74509868694497</v>
      </c>
      <c r="G385" s="171" t="s">
        <v>1654</v>
      </c>
      <c r="H385" s="168">
        <v>4194</v>
      </c>
    </row>
    <row r="386" spans="2:8" x14ac:dyDescent="0.25">
      <c r="B386" s="160" t="s">
        <v>1663</v>
      </c>
      <c r="C386" s="161" t="s">
        <v>1653</v>
      </c>
      <c r="D386" s="162">
        <v>21</v>
      </c>
      <c r="E386" s="163">
        <v>858.91696029735044</v>
      </c>
      <c r="F386" s="164">
        <v>18037.256166244359</v>
      </c>
      <c r="G386" s="165" t="s">
        <v>1654</v>
      </c>
      <c r="H386" s="162">
        <v>4200</v>
      </c>
    </row>
    <row r="387" spans="2:8" x14ac:dyDescent="0.25">
      <c r="B387" s="166" t="s">
        <v>1669</v>
      </c>
      <c r="C387" s="167" t="s">
        <v>1656</v>
      </c>
      <c r="D387" s="168">
        <v>35</v>
      </c>
      <c r="E387" s="169">
        <v>58.506537185795999</v>
      </c>
      <c r="F387" s="170">
        <v>2047.7288015028601</v>
      </c>
      <c r="G387" s="171" t="s">
        <v>1659</v>
      </c>
      <c r="H387" s="168">
        <v>4202</v>
      </c>
    </row>
    <row r="388" spans="2:8" x14ac:dyDescent="0.25">
      <c r="B388" s="160" t="s">
        <v>1671</v>
      </c>
      <c r="C388" s="161" t="s">
        <v>356</v>
      </c>
      <c r="D388" s="162">
        <v>0</v>
      </c>
      <c r="E388" s="163">
        <v>444.53228917292074</v>
      </c>
      <c r="F388" s="164">
        <v>0</v>
      </c>
      <c r="G388" s="165" t="s">
        <v>1651</v>
      </c>
      <c r="H388" s="162">
        <v>4210</v>
      </c>
    </row>
    <row r="389" spans="2:8" x14ac:dyDescent="0.25">
      <c r="B389" s="166" t="s">
        <v>1670</v>
      </c>
      <c r="C389" s="167" t="s">
        <v>356</v>
      </c>
      <c r="D389" s="168">
        <v>2</v>
      </c>
      <c r="E389" s="169">
        <v>508.42909319374786</v>
      </c>
      <c r="F389" s="170">
        <v>1016.8581863874957</v>
      </c>
      <c r="G389" s="171" t="s">
        <v>1661</v>
      </c>
      <c r="H389" s="168">
        <v>4224</v>
      </c>
    </row>
    <row r="390" spans="2:8" x14ac:dyDescent="0.25">
      <c r="B390" s="160" t="s">
        <v>1660</v>
      </c>
      <c r="C390" s="161" t="s">
        <v>355</v>
      </c>
      <c r="D390" s="162">
        <v>2</v>
      </c>
      <c r="E390" s="163">
        <v>19.147665484160999</v>
      </c>
      <c r="F390" s="164">
        <v>38.295330968321998</v>
      </c>
      <c r="G390" s="165" t="s">
        <v>1661</v>
      </c>
      <c r="H390" s="162">
        <v>4228</v>
      </c>
    </row>
    <row r="391" spans="2:8" x14ac:dyDescent="0.25">
      <c r="B391" s="166" t="s">
        <v>1655</v>
      </c>
      <c r="C391" s="167" t="s">
        <v>1656</v>
      </c>
      <c r="D391" s="168">
        <v>3</v>
      </c>
      <c r="E391" s="169">
        <v>722.60968396089356</v>
      </c>
      <c r="F391" s="170">
        <v>2167.8290518826807</v>
      </c>
      <c r="G391" s="171" t="s">
        <v>1654</v>
      </c>
      <c r="H391" s="168">
        <v>4251</v>
      </c>
    </row>
    <row r="392" spans="2:8" x14ac:dyDescent="0.25">
      <c r="B392" s="160" t="s">
        <v>1658</v>
      </c>
      <c r="C392" s="161" t="s">
        <v>1653</v>
      </c>
      <c r="D392" s="162">
        <v>174</v>
      </c>
      <c r="E392" s="163">
        <v>412.65956623293988</v>
      </c>
      <c r="F392" s="164">
        <v>71802.764524531536</v>
      </c>
      <c r="G392" s="165" t="s">
        <v>1659</v>
      </c>
      <c r="H392" s="162">
        <v>4270</v>
      </c>
    </row>
    <row r="393" spans="2:8" x14ac:dyDescent="0.25">
      <c r="B393" s="166" t="s">
        <v>1665</v>
      </c>
      <c r="C393" s="167" t="s">
        <v>1656</v>
      </c>
      <c r="D393" s="168">
        <v>1</v>
      </c>
      <c r="E393" s="169">
        <v>710.13379041844917</v>
      </c>
      <c r="F393" s="170">
        <v>710.13379041844917</v>
      </c>
      <c r="G393" s="171" t="s">
        <v>1659</v>
      </c>
      <c r="H393" s="168">
        <v>4275</v>
      </c>
    </row>
    <row r="394" spans="2:8" x14ac:dyDescent="0.25">
      <c r="B394" s="160" t="s">
        <v>1660</v>
      </c>
      <c r="C394" s="161" t="s">
        <v>355</v>
      </c>
      <c r="D394" s="162">
        <v>2</v>
      </c>
      <c r="E394" s="163">
        <v>19.147665484160999</v>
      </c>
      <c r="F394" s="164">
        <v>38.295330968321998</v>
      </c>
      <c r="G394" s="165" t="s">
        <v>1661</v>
      </c>
      <c r="H394" s="162">
        <v>4288</v>
      </c>
    </row>
    <row r="395" spans="2:8" x14ac:dyDescent="0.25">
      <c r="B395" s="166" t="s">
        <v>1671</v>
      </c>
      <c r="C395" s="167" t="s">
        <v>356</v>
      </c>
      <c r="D395" s="168">
        <v>1</v>
      </c>
      <c r="E395" s="169">
        <v>444.53228917292074</v>
      </c>
      <c r="F395" s="170">
        <v>444.53228917292074</v>
      </c>
      <c r="G395" s="171" t="s">
        <v>1651</v>
      </c>
      <c r="H395" s="168">
        <v>4290</v>
      </c>
    </row>
    <row r="396" spans="2:8" x14ac:dyDescent="0.25">
      <c r="B396" s="160" t="s">
        <v>1668</v>
      </c>
      <c r="C396" s="161" t="s">
        <v>355</v>
      </c>
      <c r="D396" s="162">
        <v>12</v>
      </c>
      <c r="E396" s="163">
        <v>901.83735540549128</v>
      </c>
      <c r="F396" s="164">
        <v>10822.048264865894</v>
      </c>
      <c r="G396" s="165" t="s">
        <v>1667</v>
      </c>
      <c r="H396" s="162">
        <v>4296</v>
      </c>
    </row>
    <row r="397" spans="2:8" x14ac:dyDescent="0.25">
      <c r="B397" s="166" t="s">
        <v>1666</v>
      </c>
      <c r="C397" s="167" t="s">
        <v>356</v>
      </c>
      <c r="D397" s="168">
        <v>9</v>
      </c>
      <c r="E397" s="169">
        <v>332.52460871838827</v>
      </c>
      <c r="F397" s="170">
        <v>2992.7214784654943</v>
      </c>
      <c r="G397" s="171" t="s">
        <v>1667</v>
      </c>
      <c r="H397" s="168">
        <v>4305</v>
      </c>
    </row>
    <row r="398" spans="2:8" x14ac:dyDescent="0.25">
      <c r="B398" s="160" t="s">
        <v>1655</v>
      </c>
      <c r="C398" s="161" t="s">
        <v>1656</v>
      </c>
      <c r="D398" s="162">
        <v>3</v>
      </c>
      <c r="E398" s="163">
        <v>722.60968396089356</v>
      </c>
      <c r="F398" s="164">
        <v>2167.8290518826807</v>
      </c>
      <c r="G398" s="165" t="s">
        <v>1654</v>
      </c>
      <c r="H398" s="162">
        <v>4308</v>
      </c>
    </row>
    <row r="399" spans="2:8" x14ac:dyDescent="0.25">
      <c r="B399" s="166" t="s">
        <v>1671</v>
      </c>
      <c r="C399" s="167" t="s">
        <v>356</v>
      </c>
      <c r="D399" s="168">
        <v>1</v>
      </c>
      <c r="E399" s="169">
        <v>444.53228917292074</v>
      </c>
      <c r="F399" s="170">
        <v>444.53228917292074</v>
      </c>
      <c r="G399" s="171" t="s">
        <v>1651</v>
      </c>
      <c r="H399" s="168">
        <v>4312</v>
      </c>
    </row>
    <row r="400" spans="2:8" x14ac:dyDescent="0.25">
      <c r="B400" s="160" t="s">
        <v>1663</v>
      </c>
      <c r="C400" s="161" t="s">
        <v>1653</v>
      </c>
      <c r="D400" s="162">
        <v>28</v>
      </c>
      <c r="E400" s="163">
        <v>858.91696029735044</v>
      </c>
      <c r="F400" s="164">
        <v>24049.674888325811</v>
      </c>
      <c r="G400" s="165" t="s">
        <v>1654</v>
      </c>
      <c r="H400" s="162">
        <v>4312</v>
      </c>
    </row>
    <row r="401" spans="2:8" x14ac:dyDescent="0.25">
      <c r="B401" s="166" t="s">
        <v>1665</v>
      </c>
      <c r="C401" s="167" t="s">
        <v>1656</v>
      </c>
      <c r="D401" s="168">
        <v>1</v>
      </c>
      <c r="E401" s="169">
        <v>710.13379041844917</v>
      </c>
      <c r="F401" s="170">
        <v>710.13379041844917</v>
      </c>
      <c r="G401" s="171" t="s">
        <v>1659</v>
      </c>
      <c r="H401" s="168">
        <v>4340</v>
      </c>
    </row>
    <row r="402" spans="2:8" x14ac:dyDescent="0.25">
      <c r="B402" s="160" t="s">
        <v>1655</v>
      </c>
      <c r="C402" s="161" t="s">
        <v>1656</v>
      </c>
      <c r="D402" s="162">
        <v>3</v>
      </c>
      <c r="E402" s="163">
        <v>722.60968396089356</v>
      </c>
      <c r="F402" s="164">
        <v>2167.8290518826807</v>
      </c>
      <c r="G402" s="165" t="s">
        <v>1654</v>
      </c>
      <c r="H402" s="162">
        <v>4355</v>
      </c>
    </row>
    <row r="403" spans="2:8" x14ac:dyDescent="0.25">
      <c r="B403" s="166" t="s">
        <v>1652</v>
      </c>
      <c r="C403" s="167" t="s">
        <v>1653</v>
      </c>
      <c r="D403" s="168">
        <v>15</v>
      </c>
      <c r="E403" s="169">
        <v>95.535014098134994</v>
      </c>
      <c r="F403" s="170">
        <v>1433.0252114720249</v>
      </c>
      <c r="G403" s="171" t="s">
        <v>1654</v>
      </c>
      <c r="H403" s="168">
        <v>4386</v>
      </c>
    </row>
    <row r="404" spans="2:8" x14ac:dyDescent="0.25">
      <c r="B404" s="160" t="s">
        <v>1666</v>
      </c>
      <c r="C404" s="161" t="s">
        <v>356</v>
      </c>
      <c r="D404" s="162">
        <v>4</v>
      </c>
      <c r="E404" s="163">
        <v>332.52460871838827</v>
      </c>
      <c r="F404" s="164">
        <v>1330.0984348735531</v>
      </c>
      <c r="G404" s="165" t="s">
        <v>1667</v>
      </c>
      <c r="H404" s="162">
        <v>4438</v>
      </c>
    </row>
    <row r="405" spans="2:8" x14ac:dyDescent="0.25">
      <c r="B405" s="166" t="s">
        <v>1664</v>
      </c>
      <c r="C405" s="167" t="s">
        <v>355</v>
      </c>
      <c r="D405" s="168">
        <v>9</v>
      </c>
      <c r="E405" s="169">
        <v>246.5</v>
      </c>
      <c r="F405" s="170">
        <v>2218.5</v>
      </c>
      <c r="G405" s="171" t="s">
        <v>1651</v>
      </c>
      <c r="H405" s="168">
        <v>4444</v>
      </c>
    </row>
    <row r="406" spans="2:8" x14ac:dyDescent="0.25">
      <c r="B406" s="160" t="s">
        <v>1668</v>
      </c>
      <c r="C406" s="161" t="s">
        <v>355</v>
      </c>
      <c r="D406" s="162">
        <v>20</v>
      </c>
      <c r="E406" s="163">
        <v>901.83735540549128</v>
      </c>
      <c r="F406" s="164">
        <v>18036.747108109827</v>
      </c>
      <c r="G406" s="165" t="s">
        <v>1667</v>
      </c>
      <c r="H406" s="162">
        <v>4455</v>
      </c>
    </row>
    <row r="407" spans="2:8" x14ac:dyDescent="0.25">
      <c r="B407" s="166" t="s">
        <v>1669</v>
      </c>
      <c r="C407" s="167" t="s">
        <v>1656</v>
      </c>
      <c r="D407" s="168">
        <v>35</v>
      </c>
      <c r="E407" s="169">
        <v>58.506537185795999</v>
      </c>
      <c r="F407" s="170">
        <v>2047.7288015028601</v>
      </c>
      <c r="G407" s="171" t="s">
        <v>1659</v>
      </c>
      <c r="H407" s="168">
        <v>4460</v>
      </c>
    </row>
    <row r="408" spans="2:8" x14ac:dyDescent="0.25">
      <c r="B408" s="160" t="s">
        <v>1662</v>
      </c>
      <c r="C408" s="161" t="s">
        <v>1656</v>
      </c>
      <c r="D408" s="162">
        <v>73</v>
      </c>
      <c r="E408" s="163">
        <v>918.94676988651963</v>
      </c>
      <c r="F408" s="164">
        <v>67083.114201715929</v>
      </c>
      <c r="G408" s="165" t="s">
        <v>1661</v>
      </c>
      <c r="H408" s="162">
        <v>4473</v>
      </c>
    </row>
    <row r="409" spans="2:8" x14ac:dyDescent="0.25">
      <c r="B409" s="166" t="s">
        <v>1650</v>
      </c>
      <c r="C409" s="167" t="s">
        <v>356</v>
      </c>
      <c r="D409" s="168">
        <v>101</v>
      </c>
      <c r="E409" s="169">
        <v>685.08452972448958</v>
      </c>
      <c r="F409" s="170">
        <v>69193.537502173451</v>
      </c>
      <c r="G409" s="171" t="s">
        <v>1651</v>
      </c>
      <c r="H409" s="168">
        <v>4485</v>
      </c>
    </row>
    <row r="410" spans="2:8" x14ac:dyDescent="0.25">
      <c r="B410" s="160" t="s">
        <v>1665</v>
      </c>
      <c r="C410" s="161" t="s">
        <v>1656</v>
      </c>
      <c r="D410" s="162">
        <v>1</v>
      </c>
      <c r="E410" s="163">
        <v>710.13379041844917</v>
      </c>
      <c r="F410" s="164">
        <v>710.13379041844917</v>
      </c>
      <c r="G410" s="165" t="s">
        <v>1659</v>
      </c>
      <c r="H410" s="162">
        <v>4488</v>
      </c>
    </row>
    <row r="411" spans="2:8" x14ac:dyDescent="0.25">
      <c r="B411" s="166" t="s">
        <v>1668</v>
      </c>
      <c r="C411" s="167" t="s">
        <v>355</v>
      </c>
      <c r="D411" s="168">
        <v>20</v>
      </c>
      <c r="E411" s="169">
        <v>901.83735540549128</v>
      </c>
      <c r="F411" s="170">
        <v>18036.747108109827</v>
      </c>
      <c r="G411" s="171" t="s">
        <v>1667</v>
      </c>
      <c r="H411" s="168">
        <v>4505</v>
      </c>
    </row>
    <row r="412" spans="2:8" x14ac:dyDescent="0.25">
      <c r="B412" s="160" t="s">
        <v>1670</v>
      </c>
      <c r="C412" s="161" t="s">
        <v>356</v>
      </c>
      <c r="D412" s="162">
        <v>12</v>
      </c>
      <c r="E412" s="163">
        <v>508.42909319374786</v>
      </c>
      <c r="F412" s="164">
        <v>6101.1491183249746</v>
      </c>
      <c r="G412" s="165" t="s">
        <v>1661</v>
      </c>
      <c r="H412" s="162">
        <v>4512</v>
      </c>
    </row>
    <row r="413" spans="2:8" x14ac:dyDescent="0.25">
      <c r="B413" s="166" t="s">
        <v>1669</v>
      </c>
      <c r="C413" s="167" t="s">
        <v>1656</v>
      </c>
      <c r="D413" s="168">
        <v>64</v>
      </c>
      <c r="E413" s="169">
        <v>58.506537185795999</v>
      </c>
      <c r="F413" s="170">
        <v>3744.4183798909439</v>
      </c>
      <c r="G413" s="171" t="s">
        <v>1659</v>
      </c>
      <c r="H413" s="168">
        <v>4522</v>
      </c>
    </row>
    <row r="414" spans="2:8" x14ac:dyDescent="0.25">
      <c r="B414" s="160" t="s">
        <v>1665</v>
      </c>
      <c r="C414" s="161" t="s">
        <v>1656</v>
      </c>
      <c r="D414" s="162">
        <v>14</v>
      </c>
      <c r="E414" s="163">
        <v>710.13379041844917</v>
      </c>
      <c r="F414" s="164">
        <v>9941.8730658582881</v>
      </c>
      <c r="G414" s="165" t="s">
        <v>1659</v>
      </c>
      <c r="H414" s="162">
        <v>4539</v>
      </c>
    </row>
    <row r="415" spans="2:8" x14ac:dyDescent="0.25">
      <c r="B415" s="166" t="s">
        <v>1669</v>
      </c>
      <c r="C415" s="167" t="s">
        <v>1656</v>
      </c>
      <c r="D415" s="168">
        <v>35</v>
      </c>
      <c r="E415" s="169">
        <v>58.506537185795999</v>
      </c>
      <c r="F415" s="170">
        <v>2047.7288015028601</v>
      </c>
      <c r="G415" s="171" t="s">
        <v>1659</v>
      </c>
      <c r="H415" s="168">
        <v>4550</v>
      </c>
    </row>
    <row r="416" spans="2:8" x14ac:dyDescent="0.25">
      <c r="B416" s="160" t="s">
        <v>1660</v>
      </c>
      <c r="C416" s="161" t="s">
        <v>355</v>
      </c>
      <c r="D416" s="162">
        <v>2</v>
      </c>
      <c r="E416" s="163">
        <v>19.147665484160999</v>
      </c>
      <c r="F416" s="164">
        <v>38.295330968321998</v>
      </c>
      <c r="G416" s="165" t="s">
        <v>1661</v>
      </c>
      <c r="H416" s="162">
        <v>4560</v>
      </c>
    </row>
    <row r="417" spans="2:8" x14ac:dyDescent="0.25">
      <c r="B417" s="166" t="s">
        <v>1665</v>
      </c>
      <c r="C417" s="167" t="s">
        <v>1656</v>
      </c>
      <c r="D417" s="168">
        <v>1</v>
      </c>
      <c r="E417" s="169">
        <v>710.13379041844917</v>
      </c>
      <c r="F417" s="170">
        <v>710.13379041844917</v>
      </c>
      <c r="G417" s="171" t="s">
        <v>1659</v>
      </c>
      <c r="H417" s="168">
        <v>4578</v>
      </c>
    </row>
    <row r="418" spans="2:8" x14ac:dyDescent="0.25">
      <c r="B418" s="160" t="s">
        <v>1652</v>
      </c>
      <c r="C418" s="161" t="s">
        <v>1653</v>
      </c>
      <c r="D418" s="162">
        <v>7</v>
      </c>
      <c r="E418" s="163">
        <v>95.535014098134994</v>
      </c>
      <c r="F418" s="164">
        <v>668.74509868694497</v>
      </c>
      <c r="G418" s="165" t="s">
        <v>1654</v>
      </c>
      <c r="H418" s="162">
        <v>4590</v>
      </c>
    </row>
    <row r="419" spans="2:8" x14ac:dyDescent="0.25">
      <c r="B419" s="166" t="s">
        <v>1666</v>
      </c>
      <c r="C419" s="167" t="s">
        <v>356</v>
      </c>
      <c r="D419" s="168">
        <v>4</v>
      </c>
      <c r="E419" s="169">
        <v>332.52460871838827</v>
      </c>
      <c r="F419" s="170">
        <v>1330.0984348735531</v>
      </c>
      <c r="G419" s="171" t="s">
        <v>1667</v>
      </c>
      <c r="H419" s="168">
        <v>4590</v>
      </c>
    </row>
    <row r="420" spans="2:8" x14ac:dyDescent="0.25">
      <c r="B420" s="160" t="s">
        <v>1670</v>
      </c>
      <c r="C420" s="161" t="s">
        <v>356</v>
      </c>
      <c r="D420" s="162">
        <v>2</v>
      </c>
      <c r="E420" s="163">
        <v>508.42909319374786</v>
      </c>
      <c r="F420" s="164">
        <v>1016.8581863874957</v>
      </c>
      <c r="G420" s="165" t="s">
        <v>1661</v>
      </c>
      <c r="H420" s="162">
        <v>4608</v>
      </c>
    </row>
    <row r="421" spans="2:8" x14ac:dyDescent="0.25">
      <c r="B421" s="166" t="s">
        <v>1657</v>
      </c>
      <c r="C421" s="167" t="s">
        <v>355</v>
      </c>
      <c r="D421" s="168">
        <v>2</v>
      </c>
      <c r="E421" s="169">
        <v>40.333238638787542</v>
      </c>
      <c r="F421" s="170">
        <v>80.666477277575083</v>
      </c>
      <c r="G421" s="171" t="s">
        <v>1654</v>
      </c>
      <c r="H421" s="168">
        <v>4613</v>
      </c>
    </row>
    <row r="422" spans="2:8" x14ac:dyDescent="0.25">
      <c r="B422" s="160" t="s">
        <v>1664</v>
      </c>
      <c r="C422" s="161" t="s">
        <v>355</v>
      </c>
      <c r="D422" s="162">
        <v>9</v>
      </c>
      <c r="E422" s="163">
        <v>246.5</v>
      </c>
      <c r="F422" s="164">
        <v>2218.5</v>
      </c>
      <c r="G422" s="165" t="s">
        <v>1651</v>
      </c>
      <c r="H422" s="162">
        <v>4620</v>
      </c>
    </row>
    <row r="423" spans="2:8" x14ac:dyDescent="0.25">
      <c r="B423" s="166" t="s">
        <v>1670</v>
      </c>
      <c r="C423" s="167" t="s">
        <v>356</v>
      </c>
      <c r="D423" s="168">
        <v>2</v>
      </c>
      <c r="E423" s="169">
        <v>508.42909319374786</v>
      </c>
      <c r="F423" s="170">
        <v>1016.8581863874957</v>
      </c>
      <c r="G423" s="171" t="s">
        <v>1661</v>
      </c>
      <c r="H423" s="168">
        <v>4640</v>
      </c>
    </row>
    <row r="424" spans="2:8" x14ac:dyDescent="0.25">
      <c r="B424" s="160" t="s">
        <v>1658</v>
      </c>
      <c r="C424" s="161" t="s">
        <v>1653</v>
      </c>
      <c r="D424" s="162">
        <v>200</v>
      </c>
      <c r="E424" s="163">
        <v>412.65956623293988</v>
      </c>
      <c r="F424" s="164">
        <v>82531.913246587981</v>
      </c>
      <c r="G424" s="165" t="s">
        <v>1659</v>
      </c>
      <c r="H424" s="162">
        <v>4642</v>
      </c>
    </row>
    <row r="425" spans="2:8" x14ac:dyDescent="0.25">
      <c r="B425" s="166" t="s">
        <v>1660</v>
      </c>
      <c r="C425" s="167" t="s">
        <v>355</v>
      </c>
      <c r="D425" s="168">
        <v>2</v>
      </c>
      <c r="E425" s="169">
        <v>19.147665484160999</v>
      </c>
      <c r="F425" s="170">
        <v>38.295330968321998</v>
      </c>
      <c r="G425" s="171" t="s">
        <v>1661</v>
      </c>
      <c r="H425" s="168">
        <v>4644</v>
      </c>
    </row>
    <row r="426" spans="2:8" x14ac:dyDescent="0.25">
      <c r="B426" s="160" t="s">
        <v>1664</v>
      </c>
      <c r="C426" s="161" t="s">
        <v>355</v>
      </c>
      <c r="D426" s="162">
        <v>20</v>
      </c>
      <c r="E426" s="163">
        <v>246.5</v>
      </c>
      <c r="F426" s="164">
        <v>4930</v>
      </c>
      <c r="G426" s="165" t="s">
        <v>1651</v>
      </c>
      <c r="H426" s="162">
        <v>4672</v>
      </c>
    </row>
    <row r="427" spans="2:8" x14ac:dyDescent="0.25">
      <c r="B427" s="166" t="s">
        <v>1669</v>
      </c>
      <c r="C427" s="167" t="s">
        <v>1656</v>
      </c>
      <c r="D427" s="168">
        <v>64</v>
      </c>
      <c r="E427" s="169">
        <v>58.506537185795999</v>
      </c>
      <c r="F427" s="170">
        <v>3744.4183798909439</v>
      </c>
      <c r="G427" s="171" t="s">
        <v>1659</v>
      </c>
      <c r="H427" s="168">
        <v>4692</v>
      </c>
    </row>
    <row r="428" spans="2:8" x14ac:dyDescent="0.25">
      <c r="B428" s="160" t="s">
        <v>1665</v>
      </c>
      <c r="C428" s="161" t="s">
        <v>1656</v>
      </c>
      <c r="D428" s="162">
        <v>14</v>
      </c>
      <c r="E428" s="163">
        <v>710.13379041844917</v>
      </c>
      <c r="F428" s="164">
        <v>9941.8730658582881</v>
      </c>
      <c r="G428" s="165" t="s">
        <v>1659</v>
      </c>
      <c r="H428" s="162">
        <v>4696</v>
      </c>
    </row>
    <row r="429" spans="2:8" x14ac:dyDescent="0.25">
      <c r="B429" s="166" t="s">
        <v>1666</v>
      </c>
      <c r="C429" s="167" t="s">
        <v>356</v>
      </c>
      <c r="D429" s="168">
        <v>9</v>
      </c>
      <c r="E429" s="169">
        <v>332.52460871838827</v>
      </c>
      <c r="F429" s="170">
        <v>2992.7214784654943</v>
      </c>
      <c r="G429" s="171" t="s">
        <v>1667</v>
      </c>
      <c r="H429" s="168">
        <v>4719</v>
      </c>
    </row>
    <row r="430" spans="2:8" x14ac:dyDescent="0.25">
      <c r="B430" s="160" t="s">
        <v>1672</v>
      </c>
      <c r="C430" s="161" t="s">
        <v>1653</v>
      </c>
      <c r="D430" s="162">
        <v>23</v>
      </c>
      <c r="E430" s="163">
        <v>75.832140006051006</v>
      </c>
      <c r="F430" s="164">
        <v>1744.1392201391732</v>
      </c>
      <c r="G430" s="165" t="s">
        <v>1661</v>
      </c>
      <c r="H430" s="162">
        <v>4725</v>
      </c>
    </row>
    <row r="431" spans="2:8" x14ac:dyDescent="0.25">
      <c r="B431" s="166" t="s">
        <v>1666</v>
      </c>
      <c r="C431" s="167" t="s">
        <v>356</v>
      </c>
      <c r="D431" s="168">
        <v>9</v>
      </c>
      <c r="E431" s="169">
        <v>332.52460871838827</v>
      </c>
      <c r="F431" s="170">
        <v>2992.7214784654943</v>
      </c>
      <c r="G431" s="171" t="s">
        <v>1667</v>
      </c>
      <c r="H431" s="168">
        <v>4740</v>
      </c>
    </row>
    <row r="432" spans="2:8" x14ac:dyDescent="0.25">
      <c r="B432" s="160" t="s">
        <v>1655</v>
      </c>
      <c r="C432" s="161" t="s">
        <v>1656</v>
      </c>
      <c r="D432" s="162">
        <v>3</v>
      </c>
      <c r="E432" s="163">
        <v>722.60968396089356</v>
      </c>
      <c r="F432" s="164">
        <v>2167.8290518826807</v>
      </c>
      <c r="G432" s="165" t="s">
        <v>1654</v>
      </c>
      <c r="H432" s="162">
        <v>4753</v>
      </c>
    </row>
    <row r="433" spans="2:8" x14ac:dyDescent="0.25">
      <c r="B433" s="166" t="s">
        <v>1664</v>
      </c>
      <c r="C433" s="167" t="s">
        <v>355</v>
      </c>
      <c r="D433" s="168">
        <v>9</v>
      </c>
      <c r="E433" s="169">
        <v>246.5</v>
      </c>
      <c r="F433" s="170">
        <v>2218.5</v>
      </c>
      <c r="G433" s="171" t="s">
        <v>1651</v>
      </c>
      <c r="H433" s="168">
        <v>4760</v>
      </c>
    </row>
    <row r="434" spans="2:8" x14ac:dyDescent="0.25">
      <c r="B434" s="160" t="s">
        <v>1660</v>
      </c>
      <c r="C434" s="161" t="s">
        <v>355</v>
      </c>
      <c r="D434" s="162">
        <v>2</v>
      </c>
      <c r="E434" s="163">
        <v>19.147665484160999</v>
      </c>
      <c r="F434" s="164">
        <v>38.295330968321998</v>
      </c>
      <c r="G434" s="165" t="s">
        <v>1661</v>
      </c>
      <c r="H434" s="162">
        <v>4788</v>
      </c>
    </row>
    <row r="435" spans="2:8" x14ac:dyDescent="0.25">
      <c r="B435" s="166" t="s">
        <v>1669</v>
      </c>
      <c r="C435" s="167" t="s">
        <v>1656</v>
      </c>
      <c r="D435" s="168">
        <v>35</v>
      </c>
      <c r="E435" s="169">
        <v>58.506537185795999</v>
      </c>
      <c r="F435" s="170">
        <v>2047.7288015028601</v>
      </c>
      <c r="G435" s="171" t="s">
        <v>1659</v>
      </c>
      <c r="H435" s="168">
        <v>4788</v>
      </c>
    </row>
    <row r="436" spans="2:8" x14ac:dyDescent="0.25">
      <c r="B436" s="160" t="s">
        <v>1670</v>
      </c>
      <c r="C436" s="161" t="s">
        <v>356</v>
      </c>
      <c r="D436" s="162">
        <v>12</v>
      </c>
      <c r="E436" s="163">
        <v>508.42909319374786</v>
      </c>
      <c r="F436" s="164">
        <v>6101.1491183249746</v>
      </c>
      <c r="G436" s="165" t="s">
        <v>1661</v>
      </c>
      <c r="H436" s="162">
        <v>4800</v>
      </c>
    </row>
    <row r="437" spans="2:8" x14ac:dyDescent="0.25">
      <c r="B437" s="166" t="s">
        <v>1670</v>
      </c>
      <c r="C437" s="167" t="s">
        <v>356</v>
      </c>
      <c r="D437" s="168">
        <v>2</v>
      </c>
      <c r="E437" s="169">
        <v>508.42909319374786</v>
      </c>
      <c r="F437" s="170">
        <v>1016.8581863874957</v>
      </c>
      <c r="G437" s="171" t="s">
        <v>1661</v>
      </c>
      <c r="H437" s="168">
        <v>4800</v>
      </c>
    </row>
    <row r="438" spans="2:8" x14ac:dyDescent="0.25">
      <c r="B438" s="160" t="s">
        <v>1652</v>
      </c>
      <c r="C438" s="161" t="s">
        <v>1653</v>
      </c>
      <c r="D438" s="162">
        <v>7</v>
      </c>
      <c r="E438" s="163">
        <v>95.535014098134994</v>
      </c>
      <c r="F438" s="164">
        <v>668.74509868694497</v>
      </c>
      <c r="G438" s="165" t="s">
        <v>1654</v>
      </c>
      <c r="H438" s="162">
        <v>4806</v>
      </c>
    </row>
    <row r="439" spans="2:8" x14ac:dyDescent="0.25">
      <c r="B439" s="166" t="s">
        <v>1658</v>
      </c>
      <c r="C439" s="167" t="s">
        <v>1653</v>
      </c>
      <c r="D439" s="168">
        <v>174</v>
      </c>
      <c r="E439" s="169">
        <v>412.65956623293988</v>
      </c>
      <c r="F439" s="170">
        <v>71802.764524531536</v>
      </c>
      <c r="G439" s="171" t="s">
        <v>1659</v>
      </c>
      <c r="H439" s="168">
        <v>4806</v>
      </c>
    </row>
    <row r="440" spans="2:8" x14ac:dyDescent="0.25">
      <c r="B440" s="160" t="s">
        <v>1672</v>
      </c>
      <c r="C440" s="161" t="s">
        <v>1653</v>
      </c>
      <c r="D440" s="162">
        <v>5</v>
      </c>
      <c r="E440" s="163">
        <v>75.832140006051006</v>
      </c>
      <c r="F440" s="164">
        <v>379.16070003025504</v>
      </c>
      <c r="G440" s="165" t="s">
        <v>1661</v>
      </c>
      <c r="H440" s="162">
        <v>4845</v>
      </c>
    </row>
    <row r="441" spans="2:8" x14ac:dyDescent="0.25">
      <c r="B441" s="166" t="s">
        <v>1663</v>
      </c>
      <c r="C441" s="167" t="s">
        <v>1653</v>
      </c>
      <c r="D441" s="168">
        <v>28</v>
      </c>
      <c r="E441" s="169">
        <v>858.91696029735044</v>
      </c>
      <c r="F441" s="170">
        <v>24049.674888325811</v>
      </c>
      <c r="G441" s="171" t="s">
        <v>1654</v>
      </c>
      <c r="H441" s="168">
        <v>4872</v>
      </c>
    </row>
    <row r="442" spans="2:8" x14ac:dyDescent="0.25">
      <c r="B442" s="160" t="s">
        <v>1664</v>
      </c>
      <c r="C442" s="161" t="s">
        <v>355</v>
      </c>
      <c r="D442" s="162">
        <v>9</v>
      </c>
      <c r="E442" s="163">
        <v>246.5</v>
      </c>
      <c r="F442" s="164">
        <v>2218.5</v>
      </c>
      <c r="G442" s="165" t="s">
        <v>1651</v>
      </c>
      <c r="H442" s="162">
        <v>4876</v>
      </c>
    </row>
    <row r="443" spans="2:8" x14ac:dyDescent="0.25">
      <c r="B443" s="166" t="s">
        <v>1672</v>
      </c>
      <c r="C443" s="167" t="s">
        <v>1653</v>
      </c>
      <c r="D443" s="168">
        <v>5</v>
      </c>
      <c r="E443" s="169">
        <v>75.832140006051006</v>
      </c>
      <c r="F443" s="170">
        <v>379.16070003025504</v>
      </c>
      <c r="G443" s="171" t="s">
        <v>1661</v>
      </c>
      <c r="H443" s="168">
        <v>4879</v>
      </c>
    </row>
    <row r="444" spans="2:8" x14ac:dyDescent="0.25">
      <c r="B444" s="160" t="s">
        <v>1668</v>
      </c>
      <c r="C444" s="161" t="s">
        <v>355</v>
      </c>
      <c r="D444" s="162">
        <v>12</v>
      </c>
      <c r="E444" s="163">
        <v>901.83735540549128</v>
      </c>
      <c r="F444" s="164">
        <v>10822.048264865894</v>
      </c>
      <c r="G444" s="165" t="s">
        <v>1667</v>
      </c>
      <c r="H444" s="162">
        <v>4901</v>
      </c>
    </row>
    <row r="445" spans="2:8" x14ac:dyDescent="0.25">
      <c r="B445" s="166" t="s">
        <v>1669</v>
      </c>
      <c r="C445" s="167" t="s">
        <v>1656</v>
      </c>
      <c r="D445" s="168">
        <v>64</v>
      </c>
      <c r="E445" s="169">
        <v>58.506537185795999</v>
      </c>
      <c r="F445" s="170">
        <v>3744.4183798909439</v>
      </c>
      <c r="G445" s="171" t="s">
        <v>1659</v>
      </c>
      <c r="H445" s="168">
        <v>4944</v>
      </c>
    </row>
    <row r="446" spans="2:8" x14ac:dyDescent="0.25">
      <c r="B446" s="160" t="s">
        <v>1658</v>
      </c>
      <c r="C446" s="161" t="s">
        <v>1653</v>
      </c>
      <c r="D446" s="162">
        <v>200</v>
      </c>
      <c r="E446" s="163">
        <v>412.65956623293988</v>
      </c>
      <c r="F446" s="164">
        <v>82531.913246587981</v>
      </c>
      <c r="G446" s="165" t="s">
        <v>1659</v>
      </c>
      <c r="H446" s="162">
        <v>4950</v>
      </c>
    </row>
    <row r="447" spans="2:8" x14ac:dyDescent="0.25">
      <c r="B447" s="166" t="s">
        <v>1650</v>
      </c>
      <c r="C447" s="167" t="s">
        <v>356</v>
      </c>
      <c r="D447" s="168">
        <v>101</v>
      </c>
      <c r="E447" s="169">
        <v>685.08452972448958</v>
      </c>
      <c r="F447" s="170">
        <v>69193.537502173451</v>
      </c>
      <c r="G447" s="171" t="s">
        <v>1651</v>
      </c>
      <c r="H447" s="168">
        <v>4950</v>
      </c>
    </row>
    <row r="448" spans="2:8" x14ac:dyDescent="0.25">
      <c r="B448" s="160" t="s">
        <v>1655</v>
      </c>
      <c r="C448" s="161" t="s">
        <v>1656</v>
      </c>
      <c r="D448" s="162">
        <v>3</v>
      </c>
      <c r="E448" s="163">
        <v>722.60968396089356</v>
      </c>
      <c r="F448" s="164">
        <v>2167.8290518826807</v>
      </c>
      <c r="G448" s="165" t="s">
        <v>1654</v>
      </c>
      <c r="H448" s="162">
        <v>4959</v>
      </c>
    </row>
    <row r="449" spans="2:8" x14ac:dyDescent="0.25">
      <c r="B449" s="166" t="s">
        <v>1663</v>
      </c>
      <c r="C449" s="167" t="s">
        <v>1653</v>
      </c>
      <c r="D449" s="168">
        <v>28</v>
      </c>
      <c r="E449" s="169">
        <v>858.91696029735044</v>
      </c>
      <c r="F449" s="170">
        <v>24049.674888325811</v>
      </c>
      <c r="G449" s="171" t="s">
        <v>1654</v>
      </c>
      <c r="H449" s="168">
        <v>4968</v>
      </c>
    </row>
    <row r="450" spans="2:8" x14ac:dyDescent="0.25">
      <c r="B450" s="160" t="s">
        <v>1652</v>
      </c>
      <c r="C450" s="161" t="s">
        <v>1653</v>
      </c>
      <c r="D450" s="162">
        <v>7</v>
      </c>
      <c r="E450" s="163">
        <v>95.535014098134994</v>
      </c>
      <c r="F450" s="164">
        <v>668.74509868694497</v>
      </c>
      <c r="G450" s="165" t="s">
        <v>1654</v>
      </c>
      <c r="H450" s="162">
        <v>4980</v>
      </c>
    </row>
    <row r="451" spans="2:8" x14ac:dyDescent="0.25">
      <c r="B451" s="166" t="s">
        <v>1658</v>
      </c>
      <c r="C451" s="167" t="s">
        <v>1653</v>
      </c>
      <c r="D451" s="168">
        <v>200</v>
      </c>
      <c r="E451" s="169">
        <v>412.65956623293988</v>
      </c>
      <c r="F451" s="170">
        <v>82531.913246587981</v>
      </c>
      <c r="G451" s="171" t="s">
        <v>1659</v>
      </c>
      <c r="H451" s="168">
        <v>5012</v>
      </c>
    </row>
    <row r="452" spans="2:8" x14ac:dyDescent="0.25">
      <c r="B452" s="160" t="s">
        <v>1664</v>
      </c>
      <c r="C452" s="161" t="s">
        <v>355</v>
      </c>
      <c r="D452" s="162">
        <v>9</v>
      </c>
      <c r="E452" s="163">
        <v>246.5</v>
      </c>
      <c r="F452" s="164">
        <v>2218.5</v>
      </c>
      <c r="G452" s="165" t="s">
        <v>1651</v>
      </c>
      <c r="H452" s="162">
        <v>5040</v>
      </c>
    </row>
    <row r="453" spans="2:8" x14ac:dyDescent="0.25">
      <c r="B453" s="166" t="s">
        <v>1670</v>
      </c>
      <c r="C453" s="167" t="s">
        <v>356</v>
      </c>
      <c r="D453" s="168">
        <v>12</v>
      </c>
      <c r="E453" s="169">
        <v>508.42909319374786</v>
      </c>
      <c r="F453" s="170">
        <v>6101.1491183249746</v>
      </c>
      <c r="G453" s="171" t="s">
        <v>1661</v>
      </c>
      <c r="H453" s="168">
        <v>5040</v>
      </c>
    </row>
    <row r="454" spans="2:8" x14ac:dyDescent="0.25">
      <c r="B454" s="160" t="s">
        <v>1652</v>
      </c>
      <c r="C454" s="161" t="s">
        <v>1653</v>
      </c>
      <c r="D454" s="162">
        <v>7</v>
      </c>
      <c r="E454" s="163">
        <v>95.535014098134994</v>
      </c>
      <c r="F454" s="164">
        <v>668.74509868694497</v>
      </c>
      <c r="G454" s="165" t="s">
        <v>1654</v>
      </c>
      <c r="H454" s="162">
        <v>5054</v>
      </c>
    </row>
    <row r="455" spans="2:8" x14ac:dyDescent="0.25">
      <c r="B455" s="166" t="s">
        <v>1662</v>
      </c>
      <c r="C455" s="167" t="s">
        <v>1656</v>
      </c>
      <c r="D455" s="168">
        <v>73</v>
      </c>
      <c r="E455" s="169">
        <v>918.94676988651963</v>
      </c>
      <c r="F455" s="170">
        <v>67083.114201715929</v>
      </c>
      <c r="G455" s="171" t="s">
        <v>1661</v>
      </c>
      <c r="H455" s="168">
        <v>5085</v>
      </c>
    </row>
    <row r="456" spans="2:8" x14ac:dyDescent="0.25">
      <c r="B456" s="160" t="s">
        <v>1660</v>
      </c>
      <c r="C456" s="161" t="s">
        <v>355</v>
      </c>
      <c r="D456" s="162">
        <v>2</v>
      </c>
      <c r="E456" s="163">
        <v>19.147665484160999</v>
      </c>
      <c r="F456" s="164">
        <v>38.295330968321998</v>
      </c>
      <c r="G456" s="165" t="s">
        <v>1661</v>
      </c>
      <c r="H456" s="162">
        <v>5088</v>
      </c>
    </row>
    <row r="457" spans="2:8" x14ac:dyDescent="0.25">
      <c r="B457" s="166" t="s">
        <v>1657</v>
      </c>
      <c r="C457" s="167" t="s">
        <v>355</v>
      </c>
      <c r="D457" s="168">
        <v>2</v>
      </c>
      <c r="E457" s="169">
        <v>40.333238638787542</v>
      </c>
      <c r="F457" s="170">
        <v>80.666477277575083</v>
      </c>
      <c r="G457" s="171" t="s">
        <v>1654</v>
      </c>
      <c r="H457" s="168">
        <v>5103</v>
      </c>
    </row>
    <row r="458" spans="2:8" x14ac:dyDescent="0.25">
      <c r="B458" s="160" t="s">
        <v>1669</v>
      </c>
      <c r="C458" s="161" t="s">
        <v>1656</v>
      </c>
      <c r="D458" s="162">
        <v>35</v>
      </c>
      <c r="E458" s="163">
        <v>58.506537185795999</v>
      </c>
      <c r="F458" s="164">
        <v>2047.7288015028601</v>
      </c>
      <c r="G458" s="165" t="s">
        <v>1659</v>
      </c>
      <c r="H458" s="162">
        <v>5104</v>
      </c>
    </row>
    <row r="459" spans="2:8" x14ac:dyDescent="0.25">
      <c r="B459" s="166" t="s">
        <v>1668</v>
      </c>
      <c r="C459" s="167" t="s">
        <v>355</v>
      </c>
      <c r="D459" s="168">
        <v>20</v>
      </c>
      <c r="E459" s="169">
        <v>901.83735540549128</v>
      </c>
      <c r="F459" s="170">
        <v>18036.747108109827</v>
      </c>
      <c r="G459" s="171" t="s">
        <v>1667</v>
      </c>
      <c r="H459" s="168">
        <v>5109</v>
      </c>
    </row>
    <row r="460" spans="2:8" x14ac:dyDescent="0.25">
      <c r="B460" s="160" t="s">
        <v>1655</v>
      </c>
      <c r="C460" s="161" t="s">
        <v>1656</v>
      </c>
      <c r="D460" s="162">
        <v>2</v>
      </c>
      <c r="E460" s="163">
        <v>722.60968396089356</v>
      </c>
      <c r="F460" s="164">
        <v>1445.2193679217871</v>
      </c>
      <c r="G460" s="165" t="s">
        <v>1654</v>
      </c>
      <c r="H460" s="162">
        <v>5160</v>
      </c>
    </row>
    <row r="461" spans="2:8" x14ac:dyDescent="0.25">
      <c r="B461" s="166" t="s">
        <v>1650</v>
      </c>
      <c r="C461" s="167" t="s">
        <v>356</v>
      </c>
      <c r="D461" s="168">
        <v>101</v>
      </c>
      <c r="E461" s="169">
        <v>685.08452972448958</v>
      </c>
      <c r="F461" s="170">
        <v>69193.537502173451</v>
      </c>
      <c r="G461" s="171" t="s">
        <v>1651</v>
      </c>
      <c r="H461" s="168">
        <v>5190</v>
      </c>
    </row>
    <row r="462" spans="2:8" x14ac:dyDescent="0.25">
      <c r="B462" s="160" t="s">
        <v>1660</v>
      </c>
      <c r="C462" s="161" t="s">
        <v>355</v>
      </c>
      <c r="D462" s="162">
        <v>2</v>
      </c>
      <c r="E462" s="163">
        <v>19.147665484160999</v>
      </c>
      <c r="F462" s="164">
        <v>38.295330968321998</v>
      </c>
      <c r="G462" s="165" t="s">
        <v>1661</v>
      </c>
      <c r="H462" s="162">
        <v>5192</v>
      </c>
    </row>
    <row r="463" spans="2:8" x14ac:dyDescent="0.25">
      <c r="B463" s="166" t="s">
        <v>1663</v>
      </c>
      <c r="C463" s="167" t="s">
        <v>1653</v>
      </c>
      <c r="D463" s="168">
        <v>28</v>
      </c>
      <c r="E463" s="169">
        <v>858.91696029735044</v>
      </c>
      <c r="F463" s="170">
        <v>24049.674888325811</v>
      </c>
      <c r="G463" s="171" t="s">
        <v>1654</v>
      </c>
      <c r="H463" s="168">
        <v>5208</v>
      </c>
    </row>
    <row r="464" spans="2:8" x14ac:dyDescent="0.25">
      <c r="B464" s="160" t="s">
        <v>1658</v>
      </c>
      <c r="C464" s="161" t="s">
        <v>1653</v>
      </c>
      <c r="D464" s="162">
        <v>200</v>
      </c>
      <c r="E464" s="163">
        <v>412.65956623293988</v>
      </c>
      <c r="F464" s="164">
        <v>82531.913246587981</v>
      </c>
      <c r="G464" s="165" t="s">
        <v>1659</v>
      </c>
      <c r="H464" s="162">
        <v>5220</v>
      </c>
    </row>
    <row r="465" spans="2:8" x14ac:dyDescent="0.25">
      <c r="B465" s="166" t="s">
        <v>1664</v>
      </c>
      <c r="C465" s="167" t="s">
        <v>355</v>
      </c>
      <c r="D465" s="168">
        <v>9</v>
      </c>
      <c r="E465" s="169">
        <v>246.5</v>
      </c>
      <c r="F465" s="170">
        <v>2218.5</v>
      </c>
      <c r="G465" s="171" t="s">
        <v>1651</v>
      </c>
      <c r="H465" s="168">
        <v>5232</v>
      </c>
    </row>
    <row r="466" spans="2:8" x14ac:dyDescent="0.25">
      <c r="B466" s="160" t="s">
        <v>1668</v>
      </c>
      <c r="C466" s="161" t="s">
        <v>355</v>
      </c>
      <c r="D466" s="162">
        <v>20</v>
      </c>
      <c r="E466" s="163">
        <v>901.83735540549128</v>
      </c>
      <c r="F466" s="164">
        <v>18036.747108109827</v>
      </c>
      <c r="G466" s="165" t="s">
        <v>1667</v>
      </c>
      <c r="H466" s="162">
        <v>5238</v>
      </c>
    </row>
    <row r="467" spans="2:8" x14ac:dyDescent="0.25">
      <c r="B467" s="166" t="s">
        <v>1663</v>
      </c>
      <c r="C467" s="167" t="s">
        <v>1653</v>
      </c>
      <c r="D467" s="168">
        <v>28</v>
      </c>
      <c r="E467" s="169">
        <v>858.91696029735044</v>
      </c>
      <c r="F467" s="170">
        <v>24049.674888325811</v>
      </c>
      <c r="G467" s="171" t="s">
        <v>1654</v>
      </c>
      <c r="H467" s="168">
        <v>5280</v>
      </c>
    </row>
    <row r="468" spans="2:8" x14ac:dyDescent="0.25">
      <c r="B468" s="160" t="s">
        <v>1663</v>
      </c>
      <c r="C468" s="161" t="s">
        <v>1653</v>
      </c>
      <c r="D468" s="162">
        <v>21</v>
      </c>
      <c r="E468" s="163">
        <v>858.91696029735044</v>
      </c>
      <c r="F468" s="164">
        <v>18037.256166244359</v>
      </c>
      <c r="G468" s="165" t="s">
        <v>1654</v>
      </c>
      <c r="H468" s="162">
        <v>5280</v>
      </c>
    </row>
    <row r="469" spans="2:8" x14ac:dyDescent="0.25">
      <c r="B469" s="166" t="s">
        <v>1663</v>
      </c>
      <c r="C469" s="167" t="s">
        <v>1653</v>
      </c>
      <c r="D469" s="168">
        <v>28</v>
      </c>
      <c r="E469" s="169">
        <v>858.91696029735044</v>
      </c>
      <c r="F469" s="170">
        <v>24049.674888325811</v>
      </c>
      <c r="G469" s="171" t="s">
        <v>1654</v>
      </c>
      <c r="H469" s="168">
        <v>5336</v>
      </c>
    </row>
    <row r="470" spans="2:8" x14ac:dyDescent="0.25">
      <c r="B470" s="160" t="s">
        <v>1660</v>
      </c>
      <c r="C470" s="161" t="s">
        <v>355</v>
      </c>
      <c r="D470" s="162">
        <v>2</v>
      </c>
      <c r="E470" s="163">
        <v>19.147665484160999</v>
      </c>
      <c r="F470" s="164">
        <v>38.295330968321998</v>
      </c>
      <c r="G470" s="165" t="s">
        <v>1661</v>
      </c>
      <c r="H470" s="162">
        <v>5344</v>
      </c>
    </row>
    <row r="471" spans="2:8" x14ac:dyDescent="0.25">
      <c r="B471" s="166" t="s">
        <v>1666</v>
      </c>
      <c r="C471" s="167" t="s">
        <v>356</v>
      </c>
      <c r="D471" s="168">
        <v>4</v>
      </c>
      <c r="E471" s="169">
        <v>332.52460871838827</v>
      </c>
      <c r="F471" s="170">
        <v>1330.0984348735531</v>
      </c>
      <c r="G471" s="171" t="s">
        <v>1667</v>
      </c>
      <c r="H471" s="168">
        <v>5352</v>
      </c>
    </row>
    <row r="472" spans="2:8" x14ac:dyDescent="0.25">
      <c r="B472" s="160" t="s">
        <v>1665</v>
      </c>
      <c r="C472" s="161" t="s">
        <v>1656</v>
      </c>
      <c r="D472" s="162">
        <v>1</v>
      </c>
      <c r="E472" s="163">
        <v>710.13379041844917</v>
      </c>
      <c r="F472" s="164">
        <v>710.13379041844917</v>
      </c>
      <c r="G472" s="165" t="s">
        <v>1659</v>
      </c>
      <c r="H472" s="162">
        <v>5377</v>
      </c>
    </row>
    <row r="473" spans="2:8" x14ac:dyDescent="0.25">
      <c r="B473" s="166" t="s">
        <v>1668</v>
      </c>
      <c r="C473" s="167" t="s">
        <v>355</v>
      </c>
      <c r="D473" s="168">
        <v>20</v>
      </c>
      <c r="E473" s="169">
        <v>901.83735540549128</v>
      </c>
      <c r="F473" s="170">
        <v>18036.747108109827</v>
      </c>
      <c r="G473" s="171" t="s">
        <v>1667</v>
      </c>
      <c r="H473" s="168">
        <v>5379</v>
      </c>
    </row>
    <row r="474" spans="2:8" x14ac:dyDescent="0.25">
      <c r="B474" s="160" t="s">
        <v>1665</v>
      </c>
      <c r="C474" s="161" t="s">
        <v>1656</v>
      </c>
      <c r="D474" s="162">
        <v>1</v>
      </c>
      <c r="E474" s="163">
        <v>710.13379041844917</v>
      </c>
      <c r="F474" s="164">
        <v>710.13379041844917</v>
      </c>
      <c r="G474" s="165" t="s">
        <v>1659</v>
      </c>
      <c r="H474" s="162">
        <v>5390</v>
      </c>
    </row>
    <row r="475" spans="2:8" x14ac:dyDescent="0.25">
      <c r="B475" s="166" t="s">
        <v>1652</v>
      </c>
      <c r="C475" s="167" t="s">
        <v>1653</v>
      </c>
      <c r="D475" s="168">
        <v>15</v>
      </c>
      <c r="E475" s="169">
        <v>95.535014098134994</v>
      </c>
      <c r="F475" s="170">
        <v>1433.0252114720249</v>
      </c>
      <c r="G475" s="171" t="s">
        <v>1654</v>
      </c>
      <c r="H475" s="168">
        <v>5400</v>
      </c>
    </row>
    <row r="476" spans="2:8" x14ac:dyDescent="0.25">
      <c r="B476" s="160" t="s">
        <v>1672</v>
      </c>
      <c r="C476" s="161" t="s">
        <v>1653</v>
      </c>
      <c r="D476" s="162">
        <v>5</v>
      </c>
      <c r="E476" s="163">
        <v>75.832140006051006</v>
      </c>
      <c r="F476" s="164">
        <v>379.16070003025504</v>
      </c>
      <c r="G476" s="165" t="s">
        <v>1661</v>
      </c>
      <c r="H476" s="162">
        <v>5423</v>
      </c>
    </row>
    <row r="477" spans="2:8" x14ac:dyDescent="0.25">
      <c r="B477" s="166" t="s">
        <v>1658</v>
      </c>
      <c r="C477" s="167" t="s">
        <v>1653</v>
      </c>
      <c r="D477" s="168">
        <v>200</v>
      </c>
      <c r="E477" s="169">
        <v>412.65956623293988</v>
      </c>
      <c r="F477" s="170">
        <v>82531.913246587981</v>
      </c>
      <c r="G477" s="171" t="s">
        <v>1659</v>
      </c>
      <c r="H477" s="168">
        <v>5424</v>
      </c>
    </row>
    <row r="478" spans="2:8" x14ac:dyDescent="0.25">
      <c r="B478" s="160" t="s">
        <v>1652</v>
      </c>
      <c r="C478" s="161" t="s">
        <v>1653</v>
      </c>
      <c r="D478" s="162">
        <v>7</v>
      </c>
      <c r="E478" s="163">
        <v>95.535014098134994</v>
      </c>
      <c r="F478" s="164">
        <v>668.74509868694497</v>
      </c>
      <c r="G478" s="165" t="s">
        <v>1654</v>
      </c>
      <c r="H478" s="162">
        <v>5460</v>
      </c>
    </row>
    <row r="479" spans="2:8" x14ac:dyDescent="0.25">
      <c r="B479" s="166" t="s">
        <v>1664</v>
      </c>
      <c r="C479" s="167" t="s">
        <v>355</v>
      </c>
      <c r="D479" s="168">
        <v>20</v>
      </c>
      <c r="E479" s="169">
        <v>246.5</v>
      </c>
      <c r="F479" s="170">
        <v>4930</v>
      </c>
      <c r="G479" s="171" t="s">
        <v>1651</v>
      </c>
      <c r="H479" s="168">
        <v>5480</v>
      </c>
    </row>
    <row r="480" spans="2:8" x14ac:dyDescent="0.25">
      <c r="B480" s="160" t="s">
        <v>1666</v>
      </c>
      <c r="C480" s="161" t="s">
        <v>356</v>
      </c>
      <c r="D480" s="162">
        <v>9</v>
      </c>
      <c r="E480" s="163">
        <v>332.52460871838827</v>
      </c>
      <c r="F480" s="164">
        <v>2992.7214784654943</v>
      </c>
      <c r="G480" s="165" t="s">
        <v>1667</v>
      </c>
      <c r="H480" s="162">
        <v>5480</v>
      </c>
    </row>
    <row r="481" spans="2:8" x14ac:dyDescent="0.25">
      <c r="B481" s="166" t="s">
        <v>1663</v>
      </c>
      <c r="C481" s="167" t="s">
        <v>1653</v>
      </c>
      <c r="D481" s="168">
        <v>21</v>
      </c>
      <c r="E481" s="169">
        <v>858.91696029735044</v>
      </c>
      <c r="F481" s="170">
        <v>18037.256166244359</v>
      </c>
      <c r="G481" s="171" t="s">
        <v>1654</v>
      </c>
      <c r="H481" s="168">
        <v>5504</v>
      </c>
    </row>
    <row r="482" spans="2:8" x14ac:dyDescent="0.25">
      <c r="B482" s="160" t="s">
        <v>1655</v>
      </c>
      <c r="C482" s="161" t="s">
        <v>1656</v>
      </c>
      <c r="D482" s="162">
        <v>3</v>
      </c>
      <c r="E482" s="163">
        <v>722.60968396089356</v>
      </c>
      <c r="F482" s="164">
        <v>2167.8290518826807</v>
      </c>
      <c r="G482" s="165" t="s">
        <v>1654</v>
      </c>
      <c r="H482" s="162">
        <v>5535</v>
      </c>
    </row>
    <row r="483" spans="2:8" x14ac:dyDescent="0.25">
      <c r="B483" s="166" t="s">
        <v>1671</v>
      </c>
      <c r="C483" s="167" t="s">
        <v>356</v>
      </c>
      <c r="D483" s="168">
        <v>0</v>
      </c>
      <c r="E483" s="169">
        <v>444.53228917292074</v>
      </c>
      <c r="F483" s="170">
        <v>0</v>
      </c>
      <c r="G483" s="171" t="s">
        <v>1651</v>
      </c>
      <c r="H483" s="168">
        <v>5538</v>
      </c>
    </row>
    <row r="484" spans="2:8" x14ac:dyDescent="0.25">
      <c r="B484" s="160" t="s">
        <v>1665</v>
      </c>
      <c r="C484" s="161" t="s">
        <v>1656</v>
      </c>
      <c r="D484" s="162">
        <v>1</v>
      </c>
      <c r="E484" s="163">
        <v>710.13379041844917</v>
      </c>
      <c r="F484" s="164">
        <v>710.13379041844917</v>
      </c>
      <c r="G484" s="165" t="s">
        <v>1659</v>
      </c>
      <c r="H484" s="162">
        <v>5538</v>
      </c>
    </row>
    <row r="485" spans="2:8" x14ac:dyDescent="0.25">
      <c r="B485" s="166" t="s">
        <v>1670</v>
      </c>
      <c r="C485" s="167" t="s">
        <v>356</v>
      </c>
      <c r="D485" s="168">
        <v>2</v>
      </c>
      <c r="E485" s="169">
        <v>508.42909319374786</v>
      </c>
      <c r="F485" s="170">
        <v>1016.8581863874957</v>
      </c>
      <c r="G485" s="171" t="s">
        <v>1661</v>
      </c>
      <c r="H485" s="168">
        <v>5632</v>
      </c>
    </row>
    <row r="486" spans="2:8" x14ac:dyDescent="0.25">
      <c r="B486" s="160" t="s">
        <v>1671</v>
      </c>
      <c r="C486" s="161" t="s">
        <v>356</v>
      </c>
      <c r="D486" s="162">
        <v>1</v>
      </c>
      <c r="E486" s="163">
        <v>444.53228917292074</v>
      </c>
      <c r="F486" s="164">
        <v>444.53228917292074</v>
      </c>
      <c r="G486" s="165" t="s">
        <v>1651</v>
      </c>
      <c r="H486" s="162">
        <v>5640</v>
      </c>
    </row>
    <row r="487" spans="2:8" x14ac:dyDescent="0.25">
      <c r="B487" s="166" t="s">
        <v>1662</v>
      </c>
      <c r="C487" s="167" t="s">
        <v>1656</v>
      </c>
      <c r="D487" s="168">
        <v>73</v>
      </c>
      <c r="E487" s="169">
        <v>918.94676988651963</v>
      </c>
      <c r="F487" s="170">
        <v>67083.114201715929</v>
      </c>
      <c r="G487" s="171" t="s">
        <v>1661</v>
      </c>
      <c r="H487" s="168">
        <v>5661</v>
      </c>
    </row>
    <row r="488" spans="2:8" x14ac:dyDescent="0.25">
      <c r="B488" s="160" t="s">
        <v>1669</v>
      </c>
      <c r="C488" s="161" t="s">
        <v>1656</v>
      </c>
      <c r="D488" s="162">
        <v>35</v>
      </c>
      <c r="E488" s="163">
        <v>58.506537185795999</v>
      </c>
      <c r="F488" s="164">
        <v>2047.7288015028601</v>
      </c>
      <c r="G488" s="165" t="s">
        <v>1659</v>
      </c>
      <c r="H488" s="162">
        <v>5700</v>
      </c>
    </row>
    <row r="489" spans="2:8" x14ac:dyDescent="0.25">
      <c r="B489" s="166" t="s">
        <v>1669</v>
      </c>
      <c r="C489" s="167" t="s">
        <v>1656</v>
      </c>
      <c r="D489" s="168">
        <v>64</v>
      </c>
      <c r="E489" s="169">
        <v>58.506537185795999</v>
      </c>
      <c r="F489" s="170">
        <v>3744.4183798909439</v>
      </c>
      <c r="G489" s="171" t="s">
        <v>1659</v>
      </c>
      <c r="H489" s="168">
        <v>5738</v>
      </c>
    </row>
    <row r="490" spans="2:8" x14ac:dyDescent="0.25">
      <c r="B490" s="160" t="s">
        <v>1671</v>
      </c>
      <c r="C490" s="161" t="s">
        <v>356</v>
      </c>
      <c r="D490" s="162">
        <v>0</v>
      </c>
      <c r="E490" s="163">
        <v>444.53228917292074</v>
      </c>
      <c r="F490" s="164">
        <v>0</v>
      </c>
      <c r="G490" s="165" t="s">
        <v>1651</v>
      </c>
      <c r="H490" s="162">
        <v>5742</v>
      </c>
    </row>
    <row r="491" spans="2:8" x14ac:dyDescent="0.25">
      <c r="B491" s="166" t="s">
        <v>1666</v>
      </c>
      <c r="C491" s="167" t="s">
        <v>356</v>
      </c>
      <c r="D491" s="168">
        <v>4</v>
      </c>
      <c r="E491" s="169">
        <v>332.52460871838827</v>
      </c>
      <c r="F491" s="170">
        <v>1330.0984348735531</v>
      </c>
      <c r="G491" s="171" t="s">
        <v>1667</v>
      </c>
      <c r="H491" s="168">
        <v>5746</v>
      </c>
    </row>
    <row r="492" spans="2:8" x14ac:dyDescent="0.25">
      <c r="B492" s="160" t="s">
        <v>1660</v>
      </c>
      <c r="C492" s="161" t="s">
        <v>355</v>
      </c>
      <c r="D492" s="162">
        <v>2</v>
      </c>
      <c r="E492" s="163">
        <v>19.147665484160999</v>
      </c>
      <c r="F492" s="164">
        <v>38.295330968321998</v>
      </c>
      <c r="G492" s="165" t="s">
        <v>1661</v>
      </c>
      <c r="H492" s="162">
        <v>5772</v>
      </c>
    </row>
    <row r="493" spans="2:8" x14ac:dyDescent="0.25">
      <c r="B493" s="166" t="s">
        <v>1666</v>
      </c>
      <c r="C493" s="167" t="s">
        <v>356</v>
      </c>
      <c r="D493" s="168">
        <v>9</v>
      </c>
      <c r="E493" s="169">
        <v>332.52460871838827</v>
      </c>
      <c r="F493" s="170">
        <v>2992.7214784654943</v>
      </c>
      <c r="G493" s="171" t="s">
        <v>1667</v>
      </c>
      <c r="H493" s="168">
        <v>5775</v>
      </c>
    </row>
    <row r="494" spans="2:8" x14ac:dyDescent="0.25">
      <c r="B494" s="160" t="s">
        <v>1655</v>
      </c>
      <c r="C494" s="161" t="s">
        <v>1656</v>
      </c>
      <c r="D494" s="162">
        <v>3</v>
      </c>
      <c r="E494" s="163">
        <v>722.60968396089356</v>
      </c>
      <c r="F494" s="164">
        <v>2167.8290518826807</v>
      </c>
      <c r="G494" s="165" t="s">
        <v>1654</v>
      </c>
      <c r="H494" s="162">
        <v>5786</v>
      </c>
    </row>
    <row r="495" spans="2:8" x14ac:dyDescent="0.25">
      <c r="B495" s="166" t="s">
        <v>1657</v>
      </c>
      <c r="C495" s="167" t="s">
        <v>355</v>
      </c>
      <c r="D495" s="168">
        <v>31</v>
      </c>
      <c r="E495" s="169">
        <v>40.333238638787542</v>
      </c>
      <c r="F495" s="170">
        <v>1250.3303978024137</v>
      </c>
      <c r="G495" s="171" t="s">
        <v>1654</v>
      </c>
      <c r="H495" s="168">
        <v>5805</v>
      </c>
    </row>
    <row r="496" spans="2:8" x14ac:dyDescent="0.25">
      <c r="B496" s="160" t="s">
        <v>1670</v>
      </c>
      <c r="C496" s="161" t="s">
        <v>356</v>
      </c>
      <c r="D496" s="162">
        <v>2</v>
      </c>
      <c r="E496" s="163">
        <v>508.42909319374786</v>
      </c>
      <c r="F496" s="164">
        <v>1016.8581863874957</v>
      </c>
      <c r="G496" s="165" t="s">
        <v>1661</v>
      </c>
      <c r="H496" s="162">
        <v>5824</v>
      </c>
    </row>
    <row r="497" spans="2:8" x14ac:dyDescent="0.25">
      <c r="B497" s="166" t="s">
        <v>1668</v>
      </c>
      <c r="C497" s="167" t="s">
        <v>355</v>
      </c>
      <c r="D497" s="168">
        <v>20</v>
      </c>
      <c r="E497" s="169">
        <v>901.83735540549128</v>
      </c>
      <c r="F497" s="170">
        <v>18036.747108109827</v>
      </c>
      <c r="G497" s="171" t="s">
        <v>1667</v>
      </c>
      <c r="H497" s="168">
        <v>5850</v>
      </c>
    </row>
    <row r="498" spans="2:8" x14ac:dyDescent="0.25">
      <c r="B498" s="160" t="s">
        <v>1665</v>
      </c>
      <c r="C498" s="161" t="s">
        <v>1656</v>
      </c>
      <c r="D498" s="162">
        <v>14</v>
      </c>
      <c r="E498" s="163">
        <v>710.13379041844917</v>
      </c>
      <c r="F498" s="164">
        <v>9941.8730658582881</v>
      </c>
      <c r="G498" s="165" t="s">
        <v>1659</v>
      </c>
      <c r="H498" s="162">
        <v>5859</v>
      </c>
    </row>
    <row r="499" spans="2:8" x14ac:dyDescent="0.25">
      <c r="B499" s="166" t="s">
        <v>1660</v>
      </c>
      <c r="C499" s="167" t="s">
        <v>355</v>
      </c>
      <c r="D499" s="168">
        <v>2</v>
      </c>
      <c r="E499" s="169">
        <v>19.147665484160999</v>
      </c>
      <c r="F499" s="170">
        <v>38.295330968321998</v>
      </c>
      <c r="G499" s="171" t="s">
        <v>1661</v>
      </c>
      <c r="H499" s="168">
        <v>5868</v>
      </c>
    </row>
    <row r="500" spans="2:8" x14ac:dyDescent="0.25">
      <c r="B500" s="160" t="s">
        <v>1658</v>
      </c>
      <c r="C500" s="161" t="s">
        <v>1653</v>
      </c>
      <c r="D500" s="162">
        <v>174</v>
      </c>
      <c r="E500" s="163">
        <v>412.65956623293988</v>
      </c>
      <c r="F500" s="164">
        <v>71802.764524531536</v>
      </c>
      <c r="G500" s="165" t="s">
        <v>1659</v>
      </c>
      <c r="H500" s="162">
        <v>5890</v>
      </c>
    </row>
    <row r="501" spans="2:8" x14ac:dyDescent="0.25">
      <c r="B501" s="166" t="s">
        <v>1663</v>
      </c>
      <c r="C501" s="167" t="s">
        <v>1653</v>
      </c>
      <c r="D501" s="168">
        <v>21</v>
      </c>
      <c r="E501" s="169">
        <v>858.91696029735044</v>
      </c>
      <c r="F501" s="170">
        <v>18037.256166244359</v>
      </c>
      <c r="G501" s="171" t="s">
        <v>1654</v>
      </c>
      <c r="H501" s="168">
        <v>5896</v>
      </c>
    </row>
    <row r="502" spans="2:8" x14ac:dyDescent="0.25">
      <c r="B502" s="160" t="s">
        <v>1650</v>
      </c>
      <c r="C502" s="161" t="s">
        <v>356</v>
      </c>
      <c r="D502" s="162">
        <v>46</v>
      </c>
      <c r="E502" s="163">
        <v>685.08452972448958</v>
      </c>
      <c r="F502" s="164">
        <v>31513.888367326523</v>
      </c>
      <c r="G502" s="165" t="s">
        <v>1651</v>
      </c>
      <c r="H502" s="162">
        <v>5904</v>
      </c>
    </row>
    <row r="503" spans="2:8" x14ac:dyDescent="0.25">
      <c r="B503" s="166" t="s">
        <v>1671</v>
      </c>
      <c r="C503" s="167" t="s">
        <v>356</v>
      </c>
      <c r="D503" s="168">
        <v>1</v>
      </c>
      <c r="E503" s="169">
        <v>444.53228917292074</v>
      </c>
      <c r="F503" s="170">
        <v>444.53228917292074</v>
      </c>
      <c r="G503" s="171" t="s">
        <v>1651</v>
      </c>
      <c r="H503" s="168">
        <v>5918</v>
      </c>
    </row>
    <row r="504" spans="2:8" x14ac:dyDescent="0.25">
      <c r="B504" s="160" t="s">
        <v>1657</v>
      </c>
      <c r="C504" s="161" t="s">
        <v>355</v>
      </c>
      <c r="D504" s="162">
        <v>2</v>
      </c>
      <c r="E504" s="163">
        <v>40.333238638787542</v>
      </c>
      <c r="F504" s="164">
        <v>80.666477277575083</v>
      </c>
      <c r="G504" s="165" t="s">
        <v>1654</v>
      </c>
      <c r="H504" s="162">
        <v>5950</v>
      </c>
    </row>
    <row r="505" spans="2:8" x14ac:dyDescent="0.25">
      <c r="B505" s="166" t="s">
        <v>1657</v>
      </c>
      <c r="C505" s="167" t="s">
        <v>355</v>
      </c>
      <c r="D505" s="168">
        <v>2</v>
      </c>
      <c r="E505" s="169">
        <v>40.333238638787542</v>
      </c>
      <c r="F505" s="170">
        <v>80.666477277575083</v>
      </c>
      <c r="G505" s="171" t="s">
        <v>1654</v>
      </c>
      <c r="H505" s="168">
        <v>5957</v>
      </c>
    </row>
    <row r="506" spans="2:8" x14ac:dyDescent="0.25">
      <c r="B506" s="160" t="s">
        <v>1665</v>
      </c>
      <c r="C506" s="161" t="s">
        <v>1656</v>
      </c>
      <c r="D506" s="162">
        <v>14</v>
      </c>
      <c r="E506" s="163">
        <v>710.13379041844917</v>
      </c>
      <c r="F506" s="164">
        <v>9941.8730658582881</v>
      </c>
      <c r="G506" s="165" t="s">
        <v>1659</v>
      </c>
      <c r="H506" s="162">
        <v>5978</v>
      </c>
    </row>
    <row r="507" spans="2:8" x14ac:dyDescent="0.25">
      <c r="B507" s="166" t="s">
        <v>1668</v>
      </c>
      <c r="C507" s="167" t="s">
        <v>355</v>
      </c>
      <c r="D507" s="168">
        <v>12</v>
      </c>
      <c r="E507" s="169">
        <v>901.83735540549128</v>
      </c>
      <c r="F507" s="170">
        <v>10822.048264865894</v>
      </c>
      <c r="G507" s="171" t="s">
        <v>1667</v>
      </c>
      <c r="H507" s="168">
        <v>5985</v>
      </c>
    </row>
    <row r="508" spans="2:8" x14ac:dyDescent="0.25">
      <c r="B508" s="160" t="s">
        <v>1657</v>
      </c>
      <c r="C508" s="161" t="s">
        <v>355</v>
      </c>
      <c r="D508" s="162">
        <v>31</v>
      </c>
      <c r="E508" s="163">
        <v>40.333238638787542</v>
      </c>
      <c r="F508" s="164">
        <v>1250.3303978024137</v>
      </c>
      <c r="G508" s="165" t="s">
        <v>1654</v>
      </c>
      <c r="H508" s="162">
        <v>6017</v>
      </c>
    </row>
    <row r="509" spans="2:8" x14ac:dyDescent="0.25">
      <c r="B509" s="166" t="s">
        <v>1672</v>
      </c>
      <c r="C509" s="167" t="s">
        <v>1653</v>
      </c>
      <c r="D509" s="168">
        <v>5</v>
      </c>
      <c r="E509" s="169">
        <v>75.832140006051006</v>
      </c>
      <c r="F509" s="170">
        <v>379.16070003025504</v>
      </c>
      <c r="G509" s="171" t="s">
        <v>1661</v>
      </c>
      <c r="H509" s="168">
        <v>6021</v>
      </c>
    </row>
    <row r="510" spans="2:8" x14ac:dyDescent="0.25">
      <c r="B510" s="160" t="s">
        <v>1650</v>
      </c>
      <c r="C510" s="161" t="s">
        <v>356</v>
      </c>
      <c r="D510" s="162">
        <v>46</v>
      </c>
      <c r="E510" s="163">
        <v>685.08452972448958</v>
      </c>
      <c r="F510" s="164">
        <v>31513.888367326523</v>
      </c>
      <c r="G510" s="165" t="s">
        <v>1651</v>
      </c>
      <c r="H510" s="162">
        <v>6024</v>
      </c>
    </row>
    <row r="511" spans="2:8" x14ac:dyDescent="0.25">
      <c r="B511" s="166" t="s">
        <v>1665</v>
      </c>
      <c r="C511" s="167" t="s">
        <v>1656</v>
      </c>
      <c r="D511" s="168">
        <v>1</v>
      </c>
      <c r="E511" s="169">
        <v>710.13379041844917</v>
      </c>
      <c r="F511" s="170">
        <v>710.13379041844917</v>
      </c>
      <c r="G511" s="171" t="s">
        <v>1659</v>
      </c>
      <c r="H511" s="168">
        <v>6084</v>
      </c>
    </row>
    <row r="512" spans="2:8" x14ac:dyDescent="0.25">
      <c r="B512" s="160" t="s">
        <v>1657</v>
      </c>
      <c r="C512" s="161" t="s">
        <v>355</v>
      </c>
      <c r="D512" s="162">
        <v>31</v>
      </c>
      <c r="E512" s="163">
        <v>40.333238638787542</v>
      </c>
      <c r="F512" s="164">
        <v>1250.3303978024137</v>
      </c>
      <c r="G512" s="165" t="s">
        <v>1654</v>
      </c>
      <c r="H512" s="162">
        <v>6129</v>
      </c>
    </row>
    <row r="513" spans="2:8" x14ac:dyDescent="0.25">
      <c r="B513" s="166" t="s">
        <v>1660</v>
      </c>
      <c r="C513" s="167" t="s">
        <v>355</v>
      </c>
      <c r="D513" s="168">
        <v>2</v>
      </c>
      <c r="E513" s="169">
        <v>19.147665484160999</v>
      </c>
      <c r="F513" s="170">
        <v>38.295330968321998</v>
      </c>
      <c r="G513" s="171" t="s">
        <v>1661</v>
      </c>
      <c r="H513" s="168">
        <v>6188</v>
      </c>
    </row>
    <row r="514" spans="2:8" x14ac:dyDescent="0.25">
      <c r="B514" s="160" t="s">
        <v>1665</v>
      </c>
      <c r="C514" s="161" t="s">
        <v>1656</v>
      </c>
      <c r="D514" s="162">
        <v>1</v>
      </c>
      <c r="E514" s="163">
        <v>710.13379041844917</v>
      </c>
      <c r="F514" s="164">
        <v>710.13379041844917</v>
      </c>
      <c r="G514" s="165" t="s">
        <v>1659</v>
      </c>
      <c r="H514" s="162">
        <v>6202</v>
      </c>
    </row>
    <row r="515" spans="2:8" x14ac:dyDescent="0.25">
      <c r="B515" s="166" t="s">
        <v>1655</v>
      </c>
      <c r="C515" s="167" t="s">
        <v>1656</v>
      </c>
      <c r="D515" s="168">
        <v>2</v>
      </c>
      <c r="E515" s="169">
        <v>722.60968396089356</v>
      </c>
      <c r="F515" s="170">
        <v>1445.2193679217871</v>
      </c>
      <c r="G515" s="171" t="s">
        <v>1654</v>
      </c>
      <c r="H515" s="168">
        <v>6209</v>
      </c>
    </row>
    <row r="516" spans="2:8" x14ac:dyDescent="0.25">
      <c r="B516" s="160" t="s">
        <v>1670</v>
      </c>
      <c r="C516" s="161" t="s">
        <v>356</v>
      </c>
      <c r="D516" s="162">
        <v>2</v>
      </c>
      <c r="E516" s="163">
        <v>508.42909319374786</v>
      </c>
      <c r="F516" s="164">
        <v>1016.8581863874957</v>
      </c>
      <c r="G516" s="165" t="s">
        <v>1661</v>
      </c>
      <c r="H516" s="162">
        <v>6240</v>
      </c>
    </row>
    <row r="517" spans="2:8" x14ac:dyDescent="0.25">
      <c r="B517" s="166" t="s">
        <v>1657</v>
      </c>
      <c r="C517" s="167" t="s">
        <v>355</v>
      </c>
      <c r="D517" s="168">
        <v>2</v>
      </c>
      <c r="E517" s="169">
        <v>40.333238638787542</v>
      </c>
      <c r="F517" s="170">
        <v>80.666477277575083</v>
      </c>
      <c r="G517" s="171" t="s">
        <v>1654</v>
      </c>
      <c r="H517" s="168">
        <v>6270</v>
      </c>
    </row>
    <row r="518" spans="2:8" x14ac:dyDescent="0.25">
      <c r="B518" s="160" t="s">
        <v>1664</v>
      </c>
      <c r="C518" s="161" t="s">
        <v>355</v>
      </c>
      <c r="D518" s="162">
        <v>9</v>
      </c>
      <c r="E518" s="163">
        <v>246.5</v>
      </c>
      <c r="F518" s="164">
        <v>2218.5</v>
      </c>
      <c r="G518" s="165" t="s">
        <v>1651</v>
      </c>
      <c r="H518" s="162">
        <v>6324</v>
      </c>
    </row>
    <row r="519" spans="2:8" x14ac:dyDescent="0.25">
      <c r="B519" s="166" t="s">
        <v>1668</v>
      </c>
      <c r="C519" s="167" t="s">
        <v>355</v>
      </c>
      <c r="D519" s="168">
        <v>20</v>
      </c>
      <c r="E519" s="169">
        <v>901.83735540549128</v>
      </c>
      <c r="F519" s="170">
        <v>18036.747108109827</v>
      </c>
      <c r="G519" s="171" t="s">
        <v>1667</v>
      </c>
      <c r="H519" s="168">
        <v>6335</v>
      </c>
    </row>
    <row r="520" spans="2:8" x14ac:dyDescent="0.25">
      <c r="B520" s="160" t="s">
        <v>1655</v>
      </c>
      <c r="C520" s="161" t="s">
        <v>1656</v>
      </c>
      <c r="D520" s="162">
        <v>3</v>
      </c>
      <c r="E520" s="163">
        <v>722.60968396089356</v>
      </c>
      <c r="F520" s="164">
        <v>2167.8290518826807</v>
      </c>
      <c r="G520" s="165" t="s">
        <v>1654</v>
      </c>
      <c r="H520" s="162">
        <v>6370</v>
      </c>
    </row>
    <row r="521" spans="2:8" x14ac:dyDescent="0.25">
      <c r="B521" s="166" t="s">
        <v>1655</v>
      </c>
      <c r="C521" s="167" t="s">
        <v>1656</v>
      </c>
      <c r="D521" s="168">
        <v>3</v>
      </c>
      <c r="E521" s="169">
        <v>722.60968396089356</v>
      </c>
      <c r="F521" s="170">
        <v>2167.8290518826807</v>
      </c>
      <c r="G521" s="171" t="s">
        <v>1654</v>
      </c>
      <c r="H521" s="168">
        <v>6413</v>
      </c>
    </row>
    <row r="522" spans="2:8" x14ac:dyDescent="0.25">
      <c r="B522" s="160" t="s">
        <v>1670</v>
      </c>
      <c r="C522" s="161" t="s">
        <v>356</v>
      </c>
      <c r="D522" s="162">
        <v>12</v>
      </c>
      <c r="E522" s="163">
        <v>508.42909319374786</v>
      </c>
      <c r="F522" s="164">
        <v>6101.1491183249746</v>
      </c>
      <c r="G522" s="165" t="s">
        <v>1661</v>
      </c>
      <c r="H522" s="162">
        <v>6480</v>
      </c>
    </row>
    <row r="523" spans="2:8" x14ac:dyDescent="0.25">
      <c r="B523" s="166" t="s">
        <v>1652</v>
      </c>
      <c r="C523" s="167" t="s">
        <v>1653</v>
      </c>
      <c r="D523" s="168">
        <v>15</v>
      </c>
      <c r="E523" s="169">
        <v>95.535014098134994</v>
      </c>
      <c r="F523" s="170">
        <v>1433.0252114720249</v>
      </c>
      <c r="G523" s="171" t="s">
        <v>1654</v>
      </c>
      <c r="H523" s="168">
        <v>6554</v>
      </c>
    </row>
    <row r="524" spans="2:8" x14ac:dyDescent="0.25">
      <c r="B524" s="160" t="s">
        <v>1665</v>
      </c>
      <c r="C524" s="161" t="s">
        <v>1656</v>
      </c>
      <c r="D524" s="162">
        <v>14</v>
      </c>
      <c r="E524" s="163">
        <v>710.13379041844917</v>
      </c>
      <c r="F524" s="164">
        <v>9941.8730658582881</v>
      </c>
      <c r="G524" s="165" t="s">
        <v>1659</v>
      </c>
      <c r="H524" s="162">
        <v>6578</v>
      </c>
    </row>
    <row r="525" spans="2:8" x14ac:dyDescent="0.25">
      <c r="B525" s="166" t="s">
        <v>1663</v>
      </c>
      <c r="C525" s="167" t="s">
        <v>1653</v>
      </c>
      <c r="D525" s="168">
        <v>21</v>
      </c>
      <c r="E525" s="169">
        <v>858.91696029735044</v>
      </c>
      <c r="F525" s="170">
        <v>18037.256166244359</v>
      </c>
      <c r="G525" s="171" t="s">
        <v>1654</v>
      </c>
      <c r="H525" s="168">
        <v>6600</v>
      </c>
    </row>
    <row r="526" spans="2:8" x14ac:dyDescent="0.25">
      <c r="B526" s="160" t="s">
        <v>1663</v>
      </c>
      <c r="C526" s="161" t="s">
        <v>1653</v>
      </c>
      <c r="D526" s="162">
        <v>21</v>
      </c>
      <c r="E526" s="163">
        <v>858.91696029735044</v>
      </c>
      <c r="F526" s="164">
        <v>18037.256166244359</v>
      </c>
      <c r="G526" s="165" t="s">
        <v>1654</v>
      </c>
      <c r="H526" s="162">
        <v>6640</v>
      </c>
    </row>
    <row r="527" spans="2:8" x14ac:dyDescent="0.25">
      <c r="B527" s="166" t="s">
        <v>1658</v>
      </c>
      <c r="C527" s="167" t="s">
        <v>1653</v>
      </c>
      <c r="D527" s="168">
        <v>200</v>
      </c>
      <c r="E527" s="169">
        <v>412.65956623293988</v>
      </c>
      <c r="F527" s="170">
        <v>82531.913246587981</v>
      </c>
      <c r="G527" s="171" t="s">
        <v>1659</v>
      </c>
      <c r="H527" s="168">
        <v>6704</v>
      </c>
    </row>
    <row r="528" spans="2:8" x14ac:dyDescent="0.25">
      <c r="B528" s="160" t="s">
        <v>1672</v>
      </c>
      <c r="C528" s="161" t="s">
        <v>1653</v>
      </c>
      <c r="D528" s="162">
        <v>5</v>
      </c>
      <c r="E528" s="163">
        <v>75.832140006051006</v>
      </c>
      <c r="F528" s="164">
        <v>379.16070003025504</v>
      </c>
      <c r="G528" s="165" t="s">
        <v>1661</v>
      </c>
      <c r="H528" s="162">
        <v>6705</v>
      </c>
    </row>
    <row r="529" spans="2:8" x14ac:dyDescent="0.25">
      <c r="B529" s="166" t="s">
        <v>1664</v>
      </c>
      <c r="C529" s="167" t="s">
        <v>355</v>
      </c>
      <c r="D529" s="168">
        <v>20</v>
      </c>
      <c r="E529" s="169">
        <v>246.5</v>
      </c>
      <c r="F529" s="170">
        <v>4930</v>
      </c>
      <c r="G529" s="171" t="s">
        <v>1651</v>
      </c>
      <c r="H529" s="168">
        <v>6732</v>
      </c>
    </row>
    <row r="530" spans="2:8" x14ac:dyDescent="0.25">
      <c r="B530" s="160" t="s">
        <v>1662</v>
      </c>
      <c r="C530" s="161" t="s">
        <v>1656</v>
      </c>
      <c r="D530" s="162">
        <v>90</v>
      </c>
      <c r="E530" s="163">
        <v>918.94676988651963</v>
      </c>
      <c r="F530" s="164">
        <v>82705.20928978677</v>
      </c>
      <c r="G530" s="165" t="s">
        <v>1661</v>
      </c>
      <c r="H530" s="162">
        <v>6795</v>
      </c>
    </row>
    <row r="531" spans="2:8" x14ac:dyDescent="0.25">
      <c r="B531" s="166" t="s">
        <v>1663</v>
      </c>
      <c r="C531" s="167" t="s">
        <v>1653</v>
      </c>
      <c r="D531" s="168">
        <v>28</v>
      </c>
      <c r="E531" s="169">
        <v>858.91696029735044</v>
      </c>
      <c r="F531" s="170">
        <v>24049.674888325811</v>
      </c>
      <c r="G531" s="171" t="s">
        <v>1654</v>
      </c>
      <c r="H531" s="168">
        <v>6808</v>
      </c>
    </row>
    <row r="532" spans="2:8" x14ac:dyDescent="0.25">
      <c r="B532" s="160" t="s">
        <v>1664</v>
      </c>
      <c r="C532" s="161" t="s">
        <v>355</v>
      </c>
      <c r="D532" s="162">
        <v>20</v>
      </c>
      <c r="E532" s="163">
        <v>246.5</v>
      </c>
      <c r="F532" s="164">
        <v>4930</v>
      </c>
      <c r="G532" s="165" t="s">
        <v>1651</v>
      </c>
      <c r="H532" s="162">
        <v>6840</v>
      </c>
    </row>
    <row r="533" spans="2:8" x14ac:dyDescent="0.25">
      <c r="B533" s="166" t="s">
        <v>1655</v>
      </c>
      <c r="C533" s="167" t="s">
        <v>1656</v>
      </c>
      <c r="D533" s="168">
        <v>2</v>
      </c>
      <c r="E533" s="169">
        <v>722.60968396089356</v>
      </c>
      <c r="F533" s="170">
        <v>1445.2193679217871</v>
      </c>
      <c r="G533" s="171" t="s">
        <v>1654</v>
      </c>
      <c r="H533" s="168">
        <v>6840</v>
      </c>
    </row>
    <row r="534" spans="2:8" x14ac:dyDescent="0.25">
      <c r="B534" s="160" t="s">
        <v>1671</v>
      </c>
      <c r="C534" s="161" t="s">
        <v>356</v>
      </c>
      <c r="D534" s="162">
        <v>0</v>
      </c>
      <c r="E534" s="163">
        <v>444.53228917292074</v>
      </c>
      <c r="F534" s="164">
        <v>0</v>
      </c>
      <c r="G534" s="165" t="s">
        <v>1651</v>
      </c>
      <c r="H534" s="162">
        <v>6870</v>
      </c>
    </row>
    <row r="535" spans="2:8" x14ac:dyDescent="0.25">
      <c r="B535" s="166" t="s">
        <v>1672</v>
      </c>
      <c r="C535" s="167" t="s">
        <v>1653</v>
      </c>
      <c r="D535" s="168">
        <v>23</v>
      </c>
      <c r="E535" s="169">
        <v>75.832140006051006</v>
      </c>
      <c r="F535" s="170">
        <v>1744.1392201391732</v>
      </c>
      <c r="G535" s="171" t="s">
        <v>1661</v>
      </c>
      <c r="H535" s="168">
        <v>6896</v>
      </c>
    </row>
    <row r="536" spans="2:8" x14ac:dyDescent="0.25">
      <c r="B536" s="160" t="s">
        <v>1666</v>
      </c>
      <c r="C536" s="161" t="s">
        <v>356</v>
      </c>
      <c r="D536" s="162">
        <v>9</v>
      </c>
      <c r="E536" s="163">
        <v>332.52460871838827</v>
      </c>
      <c r="F536" s="164">
        <v>2992.7214784654943</v>
      </c>
      <c r="G536" s="165" t="s">
        <v>1667</v>
      </c>
      <c r="H536" s="162">
        <v>6915</v>
      </c>
    </row>
    <row r="537" spans="2:8" x14ac:dyDescent="0.25">
      <c r="B537" s="166" t="s">
        <v>1671</v>
      </c>
      <c r="C537" s="167" t="s">
        <v>356</v>
      </c>
      <c r="D537" s="168">
        <v>0</v>
      </c>
      <c r="E537" s="169">
        <v>444.53228917292074</v>
      </c>
      <c r="F537" s="170">
        <v>0</v>
      </c>
      <c r="G537" s="171" t="s">
        <v>1651</v>
      </c>
      <c r="H537" s="168">
        <v>6916</v>
      </c>
    </row>
    <row r="538" spans="2:8" x14ac:dyDescent="0.25">
      <c r="B538" s="160" t="s">
        <v>1652</v>
      </c>
      <c r="C538" s="161" t="s">
        <v>1653</v>
      </c>
      <c r="D538" s="162">
        <v>15</v>
      </c>
      <c r="E538" s="163">
        <v>95.535014098134994</v>
      </c>
      <c r="F538" s="164">
        <v>1433.0252114720249</v>
      </c>
      <c r="G538" s="165" t="s">
        <v>1654</v>
      </c>
      <c r="H538" s="162">
        <v>6928</v>
      </c>
    </row>
    <row r="539" spans="2:8" x14ac:dyDescent="0.25">
      <c r="B539" s="166" t="s">
        <v>1672</v>
      </c>
      <c r="C539" s="167" t="s">
        <v>1653</v>
      </c>
      <c r="D539" s="168">
        <v>23</v>
      </c>
      <c r="E539" s="169">
        <v>75.832140006051006</v>
      </c>
      <c r="F539" s="170">
        <v>1744.1392201391732</v>
      </c>
      <c r="G539" s="171" t="s">
        <v>1661</v>
      </c>
      <c r="H539" s="168">
        <v>6931</v>
      </c>
    </row>
    <row r="540" spans="2:8" x14ac:dyDescent="0.25">
      <c r="B540" s="160" t="s">
        <v>1663</v>
      </c>
      <c r="C540" s="161" t="s">
        <v>1653</v>
      </c>
      <c r="D540" s="162">
        <v>21</v>
      </c>
      <c r="E540" s="163">
        <v>858.91696029735044</v>
      </c>
      <c r="F540" s="164">
        <v>18037.256166244359</v>
      </c>
      <c r="G540" s="165" t="s">
        <v>1654</v>
      </c>
      <c r="H540" s="162">
        <v>6936</v>
      </c>
    </row>
    <row r="541" spans="2:8" x14ac:dyDescent="0.25">
      <c r="B541" s="166" t="s">
        <v>1655</v>
      </c>
      <c r="C541" s="167" t="s">
        <v>1656</v>
      </c>
      <c r="D541" s="168">
        <v>2</v>
      </c>
      <c r="E541" s="169">
        <v>722.60968396089356</v>
      </c>
      <c r="F541" s="170">
        <v>1445.2193679217871</v>
      </c>
      <c r="G541" s="171" t="s">
        <v>1654</v>
      </c>
      <c r="H541" s="168">
        <v>6955</v>
      </c>
    </row>
    <row r="542" spans="2:8" x14ac:dyDescent="0.25">
      <c r="B542" s="160" t="s">
        <v>1655</v>
      </c>
      <c r="C542" s="161" t="s">
        <v>1656</v>
      </c>
      <c r="D542" s="162">
        <v>3</v>
      </c>
      <c r="E542" s="163">
        <v>722.60968396089356</v>
      </c>
      <c r="F542" s="164">
        <v>2167.8290518826807</v>
      </c>
      <c r="G542" s="165" t="s">
        <v>1654</v>
      </c>
      <c r="H542" s="162">
        <v>6975</v>
      </c>
    </row>
    <row r="543" spans="2:8" x14ac:dyDescent="0.25">
      <c r="B543" s="166" t="s">
        <v>1662</v>
      </c>
      <c r="C543" s="167" t="s">
        <v>1656</v>
      </c>
      <c r="D543" s="168">
        <v>73</v>
      </c>
      <c r="E543" s="169">
        <v>918.94676988651963</v>
      </c>
      <c r="F543" s="170">
        <v>67083.114201715929</v>
      </c>
      <c r="G543" s="171" t="s">
        <v>1661</v>
      </c>
      <c r="H543" s="168">
        <v>6992</v>
      </c>
    </row>
    <row r="544" spans="2:8" x14ac:dyDescent="0.25">
      <c r="B544" s="160" t="s">
        <v>1652</v>
      </c>
      <c r="C544" s="161" t="s">
        <v>1653</v>
      </c>
      <c r="D544" s="162">
        <v>7</v>
      </c>
      <c r="E544" s="163">
        <v>95.535014098134994</v>
      </c>
      <c r="F544" s="164">
        <v>668.74509868694497</v>
      </c>
      <c r="G544" s="165" t="s">
        <v>1654</v>
      </c>
      <c r="H544" s="162">
        <v>7018</v>
      </c>
    </row>
    <row r="545" spans="2:8" x14ac:dyDescent="0.25">
      <c r="B545" s="166" t="s">
        <v>1671</v>
      </c>
      <c r="C545" s="167" t="s">
        <v>356</v>
      </c>
      <c r="D545" s="168">
        <v>0</v>
      </c>
      <c r="E545" s="169">
        <v>444.53228917292074</v>
      </c>
      <c r="F545" s="170">
        <v>0</v>
      </c>
      <c r="G545" s="171" t="s">
        <v>1651</v>
      </c>
      <c r="H545" s="168">
        <v>7092</v>
      </c>
    </row>
    <row r="546" spans="2:8" x14ac:dyDescent="0.25">
      <c r="B546" s="160" t="s">
        <v>1650</v>
      </c>
      <c r="C546" s="161" t="s">
        <v>356</v>
      </c>
      <c r="D546" s="162">
        <v>46</v>
      </c>
      <c r="E546" s="163">
        <v>685.08452972448958</v>
      </c>
      <c r="F546" s="164">
        <v>31513.888367326523</v>
      </c>
      <c r="G546" s="165" t="s">
        <v>1651</v>
      </c>
      <c r="H546" s="162">
        <v>7116</v>
      </c>
    </row>
    <row r="547" spans="2:8" x14ac:dyDescent="0.25">
      <c r="B547" s="166" t="s">
        <v>1660</v>
      </c>
      <c r="C547" s="167" t="s">
        <v>355</v>
      </c>
      <c r="D547" s="168">
        <v>2</v>
      </c>
      <c r="E547" s="169">
        <v>19.147665484160999</v>
      </c>
      <c r="F547" s="170">
        <v>38.295330968321998</v>
      </c>
      <c r="G547" s="171" t="s">
        <v>1661</v>
      </c>
      <c r="H547" s="168">
        <v>7136</v>
      </c>
    </row>
    <row r="548" spans="2:8" x14ac:dyDescent="0.25">
      <c r="B548" s="160" t="s">
        <v>1662</v>
      </c>
      <c r="C548" s="161" t="s">
        <v>1656</v>
      </c>
      <c r="D548" s="162">
        <v>90</v>
      </c>
      <c r="E548" s="163">
        <v>918.94676988651963</v>
      </c>
      <c r="F548" s="164">
        <v>82705.20928978677</v>
      </c>
      <c r="G548" s="165" t="s">
        <v>1661</v>
      </c>
      <c r="H548" s="162">
        <v>7137</v>
      </c>
    </row>
    <row r="549" spans="2:8" x14ac:dyDescent="0.25">
      <c r="B549" s="166" t="s">
        <v>1650</v>
      </c>
      <c r="C549" s="167" t="s">
        <v>356</v>
      </c>
      <c r="D549" s="168">
        <v>101</v>
      </c>
      <c r="E549" s="169">
        <v>685.08452972448958</v>
      </c>
      <c r="F549" s="170">
        <v>69193.537502173451</v>
      </c>
      <c r="G549" s="171" t="s">
        <v>1651</v>
      </c>
      <c r="H549" s="168">
        <v>7184</v>
      </c>
    </row>
    <row r="550" spans="2:8" x14ac:dyDescent="0.25">
      <c r="B550" s="160" t="s">
        <v>1655</v>
      </c>
      <c r="C550" s="161" t="s">
        <v>1656</v>
      </c>
      <c r="D550" s="162">
        <v>3</v>
      </c>
      <c r="E550" s="163">
        <v>722.60968396089356</v>
      </c>
      <c r="F550" s="164">
        <v>2167.8290518826807</v>
      </c>
      <c r="G550" s="165" t="s">
        <v>1654</v>
      </c>
      <c r="H550" s="162">
        <v>7191</v>
      </c>
    </row>
    <row r="551" spans="2:8" x14ac:dyDescent="0.25">
      <c r="B551" s="166" t="s">
        <v>1664</v>
      </c>
      <c r="C551" s="167" t="s">
        <v>355</v>
      </c>
      <c r="D551" s="168">
        <v>20</v>
      </c>
      <c r="E551" s="169">
        <v>246.5</v>
      </c>
      <c r="F551" s="170">
        <v>4930</v>
      </c>
      <c r="G551" s="171" t="s">
        <v>1651</v>
      </c>
      <c r="H551" s="168">
        <v>7224</v>
      </c>
    </row>
    <row r="552" spans="2:8" x14ac:dyDescent="0.25">
      <c r="B552" s="160" t="s">
        <v>1658</v>
      </c>
      <c r="C552" s="161" t="s">
        <v>1653</v>
      </c>
      <c r="D552" s="162">
        <v>174</v>
      </c>
      <c r="E552" s="163">
        <v>412.65956623293988</v>
      </c>
      <c r="F552" s="164">
        <v>71802.764524531536</v>
      </c>
      <c r="G552" s="165" t="s">
        <v>1659</v>
      </c>
      <c r="H552" s="162">
        <v>7282</v>
      </c>
    </row>
    <row r="553" spans="2:8" x14ac:dyDescent="0.25">
      <c r="B553" s="166" t="s">
        <v>1664</v>
      </c>
      <c r="C553" s="167" t="s">
        <v>355</v>
      </c>
      <c r="D553" s="168">
        <v>9</v>
      </c>
      <c r="E553" s="169">
        <v>246.5</v>
      </c>
      <c r="F553" s="170">
        <v>2218.5</v>
      </c>
      <c r="G553" s="171" t="s">
        <v>1651</v>
      </c>
      <c r="H553" s="168">
        <v>7392</v>
      </c>
    </row>
    <row r="554" spans="2:8" x14ac:dyDescent="0.25">
      <c r="B554" s="160" t="s">
        <v>1657</v>
      </c>
      <c r="C554" s="161" t="s">
        <v>355</v>
      </c>
      <c r="D554" s="162">
        <v>31</v>
      </c>
      <c r="E554" s="163">
        <v>40.333238638787542</v>
      </c>
      <c r="F554" s="164">
        <v>1250.3303978024137</v>
      </c>
      <c r="G554" s="165" t="s">
        <v>1654</v>
      </c>
      <c r="H554" s="162">
        <v>7425</v>
      </c>
    </row>
    <row r="555" spans="2:8" x14ac:dyDescent="0.25">
      <c r="B555" s="166" t="s">
        <v>1668</v>
      </c>
      <c r="C555" s="167" t="s">
        <v>355</v>
      </c>
      <c r="D555" s="168">
        <v>12</v>
      </c>
      <c r="E555" s="169">
        <v>901.83735540549128</v>
      </c>
      <c r="F555" s="170">
        <v>10822.048264865894</v>
      </c>
      <c r="G555" s="171" t="s">
        <v>1667</v>
      </c>
      <c r="H555" s="168">
        <v>7470</v>
      </c>
    </row>
    <row r="556" spans="2:8" x14ac:dyDescent="0.25">
      <c r="B556" s="160" t="s">
        <v>1668</v>
      </c>
      <c r="C556" s="161" t="s">
        <v>355</v>
      </c>
      <c r="D556" s="162">
        <v>12</v>
      </c>
      <c r="E556" s="163">
        <v>901.83735540549128</v>
      </c>
      <c r="F556" s="164">
        <v>10822.048264865894</v>
      </c>
      <c r="G556" s="165" t="s">
        <v>1667</v>
      </c>
      <c r="H556" s="162">
        <v>7497</v>
      </c>
    </row>
    <row r="557" spans="2:8" x14ac:dyDescent="0.25">
      <c r="B557" s="166" t="s">
        <v>1650</v>
      </c>
      <c r="C557" s="167" t="s">
        <v>356</v>
      </c>
      <c r="D557" s="168">
        <v>101</v>
      </c>
      <c r="E557" s="169">
        <v>685.08452972448958</v>
      </c>
      <c r="F557" s="170">
        <v>69193.537502173451</v>
      </c>
      <c r="G557" s="171" t="s">
        <v>1651</v>
      </c>
      <c r="H557" s="168">
        <v>7497</v>
      </c>
    </row>
    <row r="558" spans="2:8" x14ac:dyDescent="0.25">
      <c r="B558" s="160" t="s">
        <v>1671</v>
      </c>
      <c r="C558" s="161" t="s">
        <v>356</v>
      </c>
      <c r="D558" s="162">
        <v>1</v>
      </c>
      <c r="E558" s="163">
        <v>444.53228917292074</v>
      </c>
      <c r="F558" s="164">
        <v>444.53228917292074</v>
      </c>
      <c r="G558" s="165" t="s">
        <v>1651</v>
      </c>
      <c r="H558" s="162">
        <v>7500</v>
      </c>
    </row>
    <row r="559" spans="2:8" x14ac:dyDescent="0.25">
      <c r="B559" s="166" t="s">
        <v>1671</v>
      </c>
      <c r="C559" s="167" t="s">
        <v>356</v>
      </c>
      <c r="D559" s="168">
        <v>0</v>
      </c>
      <c r="E559" s="169">
        <v>444.53228917292074</v>
      </c>
      <c r="F559" s="170">
        <v>0</v>
      </c>
      <c r="G559" s="171" t="s">
        <v>1651</v>
      </c>
      <c r="H559" s="168">
        <v>7502</v>
      </c>
    </row>
    <row r="560" spans="2:8" x14ac:dyDescent="0.25">
      <c r="B560" s="160" t="s">
        <v>1663</v>
      </c>
      <c r="C560" s="161" t="s">
        <v>1653</v>
      </c>
      <c r="D560" s="162">
        <v>21</v>
      </c>
      <c r="E560" s="163">
        <v>858.91696029735044</v>
      </c>
      <c r="F560" s="164">
        <v>18037.256166244359</v>
      </c>
      <c r="G560" s="165" t="s">
        <v>1654</v>
      </c>
      <c r="H560" s="162">
        <v>7520</v>
      </c>
    </row>
    <row r="561" spans="2:8" x14ac:dyDescent="0.25">
      <c r="B561" s="166" t="s">
        <v>1665</v>
      </c>
      <c r="C561" s="167" t="s">
        <v>1656</v>
      </c>
      <c r="D561" s="168">
        <v>1</v>
      </c>
      <c r="E561" s="169">
        <v>710.13379041844917</v>
      </c>
      <c r="F561" s="170">
        <v>710.13379041844917</v>
      </c>
      <c r="G561" s="171" t="s">
        <v>1659</v>
      </c>
      <c r="H561" s="168">
        <v>7560</v>
      </c>
    </row>
    <row r="562" spans="2:8" x14ac:dyDescent="0.25">
      <c r="B562" s="160" t="s">
        <v>1663</v>
      </c>
      <c r="C562" s="161" t="s">
        <v>1653</v>
      </c>
      <c r="D562" s="162">
        <v>21</v>
      </c>
      <c r="E562" s="163">
        <v>858.91696029735044</v>
      </c>
      <c r="F562" s="164">
        <v>18037.256166244359</v>
      </c>
      <c r="G562" s="165" t="s">
        <v>1654</v>
      </c>
      <c r="H562" s="162">
        <v>7560</v>
      </c>
    </row>
    <row r="563" spans="2:8" x14ac:dyDescent="0.25">
      <c r="B563" s="166" t="s">
        <v>1670</v>
      </c>
      <c r="C563" s="167" t="s">
        <v>356</v>
      </c>
      <c r="D563" s="168">
        <v>12</v>
      </c>
      <c r="E563" s="169">
        <v>508.42909319374786</v>
      </c>
      <c r="F563" s="170">
        <v>6101.1491183249746</v>
      </c>
      <c r="G563" s="171" t="s">
        <v>1661</v>
      </c>
      <c r="H563" s="168">
        <v>7568</v>
      </c>
    </row>
    <row r="564" spans="2:8" x14ac:dyDescent="0.25">
      <c r="B564" s="160" t="s">
        <v>1668</v>
      </c>
      <c r="C564" s="161" t="s">
        <v>355</v>
      </c>
      <c r="D564" s="162">
        <v>20</v>
      </c>
      <c r="E564" s="163">
        <v>901.83735540549128</v>
      </c>
      <c r="F564" s="164">
        <v>18036.747108109827</v>
      </c>
      <c r="G564" s="165" t="s">
        <v>1667</v>
      </c>
      <c r="H564" s="162">
        <v>7650</v>
      </c>
    </row>
    <row r="565" spans="2:8" x14ac:dyDescent="0.25">
      <c r="B565" s="166" t="s">
        <v>1657</v>
      </c>
      <c r="C565" s="167" t="s">
        <v>355</v>
      </c>
      <c r="D565" s="168">
        <v>31</v>
      </c>
      <c r="E565" s="169">
        <v>40.333238638787542</v>
      </c>
      <c r="F565" s="170">
        <v>1250.3303978024137</v>
      </c>
      <c r="G565" s="171" t="s">
        <v>1654</v>
      </c>
      <c r="H565" s="168">
        <v>7770</v>
      </c>
    </row>
    <row r="566" spans="2:8" x14ac:dyDescent="0.25">
      <c r="B566" s="160" t="s">
        <v>1668</v>
      </c>
      <c r="C566" s="161" t="s">
        <v>355</v>
      </c>
      <c r="D566" s="162">
        <v>12</v>
      </c>
      <c r="E566" s="163">
        <v>901.83735540549128</v>
      </c>
      <c r="F566" s="164">
        <v>10822.048264865894</v>
      </c>
      <c r="G566" s="165" t="s">
        <v>1667</v>
      </c>
      <c r="H566" s="162">
        <v>7813</v>
      </c>
    </row>
    <row r="567" spans="2:8" x14ac:dyDescent="0.25">
      <c r="B567" s="166" t="s">
        <v>1665</v>
      </c>
      <c r="C567" s="167" t="s">
        <v>1656</v>
      </c>
      <c r="D567" s="168">
        <v>1</v>
      </c>
      <c r="E567" s="169">
        <v>710.13379041844917</v>
      </c>
      <c r="F567" s="170">
        <v>710.13379041844917</v>
      </c>
      <c r="G567" s="171" t="s">
        <v>1659</v>
      </c>
      <c r="H567" s="168">
        <v>7839</v>
      </c>
    </row>
    <row r="568" spans="2:8" x14ac:dyDescent="0.25">
      <c r="B568" s="160" t="s">
        <v>1670</v>
      </c>
      <c r="C568" s="161" t="s">
        <v>356</v>
      </c>
      <c r="D568" s="162">
        <v>12</v>
      </c>
      <c r="E568" s="163">
        <v>508.42909319374786</v>
      </c>
      <c r="F568" s="164">
        <v>6101.1491183249746</v>
      </c>
      <c r="G568" s="165" t="s">
        <v>1661</v>
      </c>
      <c r="H568" s="162">
        <v>7840</v>
      </c>
    </row>
    <row r="569" spans="2:8" x14ac:dyDescent="0.25">
      <c r="B569" s="166" t="s">
        <v>1668</v>
      </c>
      <c r="C569" s="167" t="s">
        <v>355</v>
      </c>
      <c r="D569" s="168">
        <v>12</v>
      </c>
      <c r="E569" s="169">
        <v>901.83735540549128</v>
      </c>
      <c r="F569" s="170">
        <v>10822.048264865894</v>
      </c>
      <c r="G569" s="171" t="s">
        <v>1667</v>
      </c>
      <c r="H569" s="168">
        <v>7930</v>
      </c>
    </row>
    <row r="570" spans="2:8" x14ac:dyDescent="0.25">
      <c r="B570" s="160" t="s">
        <v>1657</v>
      </c>
      <c r="C570" s="161" t="s">
        <v>355</v>
      </c>
      <c r="D570" s="162">
        <v>2</v>
      </c>
      <c r="E570" s="163">
        <v>40.333238638787542</v>
      </c>
      <c r="F570" s="164">
        <v>80.666477277575083</v>
      </c>
      <c r="G570" s="165" t="s">
        <v>1654</v>
      </c>
      <c r="H570" s="162">
        <v>7975</v>
      </c>
    </row>
    <row r="571" spans="2:8" x14ac:dyDescent="0.25">
      <c r="B571" s="166" t="s">
        <v>1668</v>
      </c>
      <c r="C571" s="167" t="s">
        <v>355</v>
      </c>
      <c r="D571" s="168">
        <v>20</v>
      </c>
      <c r="E571" s="169">
        <v>901.83735540549128</v>
      </c>
      <c r="F571" s="170">
        <v>18036.747108109827</v>
      </c>
      <c r="G571" s="171" t="s">
        <v>1667</v>
      </c>
      <c r="H571" s="168">
        <v>8021</v>
      </c>
    </row>
    <row r="572" spans="2:8" x14ac:dyDescent="0.25">
      <c r="B572" s="160" t="s">
        <v>1662</v>
      </c>
      <c r="C572" s="161" t="s">
        <v>1656</v>
      </c>
      <c r="D572" s="162">
        <v>73</v>
      </c>
      <c r="E572" s="163">
        <v>918.94676988651963</v>
      </c>
      <c r="F572" s="164">
        <v>67083.114201715929</v>
      </c>
      <c r="G572" s="165" t="s">
        <v>1661</v>
      </c>
      <c r="H572" s="162">
        <v>8034</v>
      </c>
    </row>
    <row r="573" spans="2:8" x14ac:dyDescent="0.25">
      <c r="B573" s="166" t="s">
        <v>1664</v>
      </c>
      <c r="C573" s="167" t="s">
        <v>355</v>
      </c>
      <c r="D573" s="168">
        <v>20</v>
      </c>
      <c r="E573" s="169">
        <v>246.5</v>
      </c>
      <c r="F573" s="170">
        <v>4930</v>
      </c>
      <c r="G573" s="171" t="s">
        <v>1651</v>
      </c>
      <c r="H573" s="168">
        <v>8040</v>
      </c>
    </row>
    <row r="574" spans="2:8" x14ac:dyDescent="0.25">
      <c r="B574" s="160" t="s">
        <v>1663</v>
      </c>
      <c r="C574" s="161" t="s">
        <v>1653</v>
      </c>
      <c r="D574" s="162">
        <v>28</v>
      </c>
      <c r="E574" s="163">
        <v>858.91696029735044</v>
      </c>
      <c r="F574" s="164">
        <v>24049.674888325811</v>
      </c>
      <c r="G574" s="165" t="s">
        <v>1654</v>
      </c>
      <c r="H574" s="162">
        <v>8080</v>
      </c>
    </row>
    <row r="575" spans="2:8" x14ac:dyDescent="0.25">
      <c r="B575" s="166" t="s">
        <v>1672</v>
      </c>
      <c r="C575" s="167" t="s">
        <v>1653</v>
      </c>
      <c r="D575" s="168">
        <v>5</v>
      </c>
      <c r="E575" s="169">
        <v>75.832140006051006</v>
      </c>
      <c r="F575" s="170">
        <v>379.16070003025504</v>
      </c>
      <c r="G575" s="171" t="s">
        <v>1661</v>
      </c>
      <c r="H575" s="168">
        <v>8085</v>
      </c>
    </row>
    <row r="576" spans="2:8" x14ac:dyDescent="0.25">
      <c r="B576" s="160" t="s">
        <v>1660</v>
      </c>
      <c r="C576" s="161" t="s">
        <v>355</v>
      </c>
      <c r="D576" s="162">
        <v>2</v>
      </c>
      <c r="E576" s="163">
        <v>19.147665484160999</v>
      </c>
      <c r="F576" s="164">
        <v>38.295330968321998</v>
      </c>
      <c r="G576" s="165" t="s">
        <v>1661</v>
      </c>
      <c r="H576" s="162">
        <v>8100</v>
      </c>
    </row>
    <row r="577" spans="2:8" x14ac:dyDescent="0.25">
      <c r="B577" s="166" t="s">
        <v>1670</v>
      </c>
      <c r="C577" s="167" t="s">
        <v>356</v>
      </c>
      <c r="D577" s="168">
        <v>12</v>
      </c>
      <c r="E577" s="169">
        <v>508.42909319374786</v>
      </c>
      <c r="F577" s="170">
        <v>6101.1491183249746</v>
      </c>
      <c r="G577" s="171" t="s">
        <v>1661</v>
      </c>
      <c r="H577" s="168">
        <v>8160</v>
      </c>
    </row>
    <row r="578" spans="2:8" x14ac:dyDescent="0.25">
      <c r="B578" s="160" t="s">
        <v>1658</v>
      </c>
      <c r="C578" s="161" t="s">
        <v>1653</v>
      </c>
      <c r="D578" s="162">
        <v>174</v>
      </c>
      <c r="E578" s="163">
        <v>412.65956623293988</v>
      </c>
      <c r="F578" s="164">
        <v>71802.764524531536</v>
      </c>
      <c r="G578" s="165" t="s">
        <v>1659</v>
      </c>
      <c r="H578" s="162">
        <v>8208</v>
      </c>
    </row>
    <row r="579" spans="2:8" x14ac:dyDescent="0.25">
      <c r="B579" s="166" t="s">
        <v>1671</v>
      </c>
      <c r="C579" s="167" t="s">
        <v>356</v>
      </c>
      <c r="D579" s="168">
        <v>1</v>
      </c>
      <c r="E579" s="169">
        <v>444.53228917292074</v>
      </c>
      <c r="F579" s="170">
        <v>444.53228917292074</v>
      </c>
      <c r="G579" s="171" t="s">
        <v>1651</v>
      </c>
      <c r="H579" s="168">
        <v>8242</v>
      </c>
    </row>
    <row r="580" spans="2:8" x14ac:dyDescent="0.25">
      <c r="B580" s="160" t="s">
        <v>1652</v>
      </c>
      <c r="C580" s="161" t="s">
        <v>1653</v>
      </c>
      <c r="D580" s="162">
        <v>7</v>
      </c>
      <c r="E580" s="163">
        <v>95.535014098134994</v>
      </c>
      <c r="F580" s="164">
        <v>668.74509868694497</v>
      </c>
      <c r="G580" s="165" t="s">
        <v>1654</v>
      </c>
      <c r="H580" s="162">
        <v>8316</v>
      </c>
    </row>
    <row r="581" spans="2:8" x14ac:dyDescent="0.25">
      <c r="B581" s="166" t="s">
        <v>1658</v>
      </c>
      <c r="C581" s="167" t="s">
        <v>1653</v>
      </c>
      <c r="D581" s="168">
        <v>174</v>
      </c>
      <c r="E581" s="169">
        <v>412.65956623293988</v>
      </c>
      <c r="F581" s="170">
        <v>71802.764524531536</v>
      </c>
      <c r="G581" s="171" t="s">
        <v>1659</v>
      </c>
      <c r="H581" s="168">
        <v>8338</v>
      </c>
    </row>
    <row r="582" spans="2:8" x14ac:dyDescent="0.25">
      <c r="B582" s="160" t="s">
        <v>1668</v>
      </c>
      <c r="C582" s="161" t="s">
        <v>355</v>
      </c>
      <c r="D582" s="162">
        <v>12</v>
      </c>
      <c r="E582" s="163">
        <v>901.83735540549128</v>
      </c>
      <c r="F582" s="164">
        <v>10822.048264865894</v>
      </c>
      <c r="G582" s="165" t="s">
        <v>1667</v>
      </c>
      <c r="H582" s="162">
        <v>8430</v>
      </c>
    </row>
    <row r="583" spans="2:8" x14ac:dyDescent="0.25">
      <c r="B583" s="166" t="s">
        <v>1668</v>
      </c>
      <c r="C583" s="167" t="s">
        <v>355</v>
      </c>
      <c r="D583" s="168">
        <v>20</v>
      </c>
      <c r="E583" s="169">
        <v>901.83735540549128</v>
      </c>
      <c r="F583" s="170">
        <v>18036.747108109827</v>
      </c>
      <c r="G583" s="171" t="s">
        <v>1667</v>
      </c>
      <c r="H583" s="168">
        <v>8437</v>
      </c>
    </row>
    <row r="584" spans="2:8" x14ac:dyDescent="0.25">
      <c r="B584" s="160" t="s">
        <v>1650</v>
      </c>
      <c r="C584" s="161" t="s">
        <v>356</v>
      </c>
      <c r="D584" s="162">
        <v>46</v>
      </c>
      <c r="E584" s="163">
        <v>685.08452972448958</v>
      </c>
      <c r="F584" s="164">
        <v>31513.888367326523</v>
      </c>
      <c r="G584" s="165" t="s">
        <v>1651</v>
      </c>
      <c r="H584" s="162">
        <v>8449</v>
      </c>
    </row>
    <row r="585" spans="2:8" x14ac:dyDescent="0.25">
      <c r="B585" s="166" t="s">
        <v>1650</v>
      </c>
      <c r="C585" s="167" t="s">
        <v>356</v>
      </c>
      <c r="D585" s="168">
        <v>101</v>
      </c>
      <c r="E585" s="169">
        <v>685.08452972448958</v>
      </c>
      <c r="F585" s="170">
        <v>69193.537502173451</v>
      </c>
      <c r="G585" s="171" t="s">
        <v>1651</v>
      </c>
      <c r="H585" s="168">
        <v>8459</v>
      </c>
    </row>
    <row r="586" spans="2:8" x14ac:dyDescent="0.25">
      <c r="B586" s="160" t="s">
        <v>1657</v>
      </c>
      <c r="C586" s="161" t="s">
        <v>355</v>
      </c>
      <c r="D586" s="162">
        <v>2</v>
      </c>
      <c r="E586" s="163">
        <v>40.333238638787542</v>
      </c>
      <c r="F586" s="164">
        <v>80.666477277575083</v>
      </c>
      <c r="G586" s="165" t="s">
        <v>1654</v>
      </c>
      <c r="H586" s="162">
        <v>8496</v>
      </c>
    </row>
    <row r="587" spans="2:8" x14ac:dyDescent="0.25">
      <c r="B587" s="166" t="s">
        <v>1658</v>
      </c>
      <c r="C587" s="167" t="s">
        <v>1653</v>
      </c>
      <c r="D587" s="168">
        <v>200</v>
      </c>
      <c r="E587" s="169">
        <v>412.65956623293988</v>
      </c>
      <c r="F587" s="170">
        <v>82531.913246587981</v>
      </c>
      <c r="G587" s="171" t="s">
        <v>1659</v>
      </c>
      <c r="H587" s="168">
        <v>8526</v>
      </c>
    </row>
    <row r="588" spans="2:8" x14ac:dyDescent="0.25">
      <c r="B588" s="160" t="s">
        <v>1657</v>
      </c>
      <c r="C588" s="161" t="s">
        <v>355</v>
      </c>
      <c r="D588" s="162">
        <v>2</v>
      </c>
      <c r="E588" s="163">
        <v>40.333238638787542</v>
      </c>
      <c r="F588" s="164">
        <v>80.666477277575083</v>
      </c>
      <c r="G588" s="165" t="s">
        <v>1654</v>
      </c>
      <c r="H588" s="162">
        <v>8533</v>
      </c>
    </row>
    <row r="589" spans="2:8" x14ac:dyDescent="0.25">
      <c r="B589" s="166" t="s">
        <v>1657</v>
      </c>
      <c r="C589" s="167" t="s">
        <v>355</v>
      </c>
      <c r="D589" s="168">
        <v>31</v>
      </c>
      <c r="E589" s="169">
        <v>40.333238638787542</v>
      </c>
      <c r="F589" s="170">
        <v>1250.3303978024137</v>
      </c>
      <c r="G589" s="171" t="s">
        <v>1654</v>
      </c>
      <c r="H589" s="168">
        <v>8569</v>
      </c>
    </row>
    <row r="590" spans="2:8" x14ac:dyDescent="0.25">
      <c r="B590" s="160" t="s">
        <v>1662</v>
      </c>
      <c r="C590" s="161" t="s">
        <v>1656</v>
      </c>
      <c r="D590" s="162">
        <v>73</v>
      </c>
      <c r="E590" s="163">
        <v>918.94676988651963</v>
      </c>
      <c r="F590" s="164">
        <v>67083.114201715929</v>
      </c>
      <c r="G590" s="165" t="s">
        <v>1661</v>
      </c>
      <c r="H590" s="162">
        <v>8579</v>
      </c>
    </row>
    <row r="591" spans="2:8" x14ac:dyDescent="0.25">
      <c r="B591" s="166" t="s">
        <v>1669</v>
      </c>
      <c r="C591" s="167" t="s">
        <v>1656</v>
      </c>
      <c r="D591" s="168">
        <v>35</v>
      </c>
      <c r="E591" s="169">
        <v>58.506537185795999</v>
      </c>
      <c r="F591" s="170">
        <v>2047.7288015028601</v>
      </c>
      <c r="G591" s="171" t="s">
        <v>1659</v>
      </c>
      <c r="H591" s="168">
        <v>8580</v>
      </c>
    </row>
    <row r="592" spans="2:8" x14ac:dyDescent="0.25">
      <c r="B592" s="160" t="s">
        <v>1660</v>
      </c>
      <c r="C592" s="161" t="s">
        <v>355</v>
      </c>
      <c r="D592" s="162">
        <v>2</v>
      </c>
      <c r="E592" s="163">
        <v>19.147665484160999</v>
      </c>
      <c r="F592" s="164">
        <v>38.295330968321998</v>
      </c>
      <c r="G592" s="165" t="s">
        <v>1661</v>
      </c>
      <c r="H592" s="162">
        <v>8600</v>
      </c>
    </row>
    <row r="593" spans="2:8" x14ac:dyDescent="0.25">
      <c r="B593" s="166" t="s">
        <v>1666</v>
      </c>
      <c r="C593" s="167" t="s">
        <v>356</v>
      </c>
      <c r="D593" s="168">
        <v>9</v>
      </c>
      <c r="E593" s="169">
        <v>332.52460871838827</v>
      </c>
      <c r="F593" s="170">
        <v>2992.7214784654943</v>
      </c>
      <c r="G593" s="171" t="s">
        <v>1667</v>
      </c>
      <c r="H593" s="168">
        <v>8604</v>
      </c>
    </row>
    <row r="594" spans="2:8" x14ac:dyDescent="0.25">
      <c r="B594" s="160" t="s">
        <v>1672</v>
      </c>
      <c r="C594" s="161" t="s">
        <v>1653</v>
      </c>
      <c r="D594" s="162">
        <v>23</v>
      </c>
      <c r="E594" s="163">
        <v>75.832140006051006</v>
      </c>
      <c r="F594" s="164">
        <v>1744.1392201391732</v>
      </c>
      <c r="G594" s="165" t="s">
        <v>1661</v>
      </c>
      <c r="H594" s="162">
        <v>8628</v>
      </c>
    </row>
    <row r="595" spans="2:8" x14ac:dyDescent="0.25">
      <c r="B595" s="166" t="s">
        <v>1672</v>
      </c>
      <c r="C595" s="167" t="s">
        <v>1653</v>
      </c>
      <c r="D595" s="168">
        <v>5</v>
      </c>
      <c r="E595" s="169">
        <v>75.832140006051006</v>
      </c>
      <c r="F595" s="170">
        <v>379.16070003025504</v>
      </c>
      <c r="G595" s="171" t="s">
        <v>1661</v>
      </c>
      <c r="H595" s="168">
        <v>8630</v>
      </c>
    </row>
    <row r="596" spans="2:8" x14ac:dyDescent="0.25">
      <c r="B596" s="160" t="s">
        <v>1671</v>
      </c>
      <c r="C596" s="161" t="s">
        <v>356</v>
      </c>
      <c r="D596" s="162">
        <v>1</v>
      </c>
      <c r="E596" s="163">
        <v>444.53228917292074</v>
      </c>
      <c r="F596" s="164">
        <v>444.53228917292074</v>
      </c>
      <c r="G596" s="165" t="s">
        <v>1651</v>
      </c>
      <c r="H596" s="162">
        <v>8658</v>
      </c>
    </row>
    <row r="597" spans="2:8" x14ac:dyDescent="0.25">
      <c r="B597" s="166" t="s">
        <v>1665</v>
      </c>
      <c r="C597" s="167" t="s">
        <v>1656</v>
      </c>
      <c r="D597" s="168">
        <v>1</v>
      </c>
      <c r="E597" s="169">
        <v>710.13379041844917</v>
      </c>
      <c r="F597" s="170">
        <v>710.13379041844917</v>
      </c>
      <c r="G597" s="171" t="s">
        <v>1659</v>
      </c>
      <c r="H597" s="168">
        <v>8675</v>
      </c>
    </row>
    <row r="598" spans="2:8" x14ac:dyDescent="0.25">
      <c r="B598" s="160" t="s">
        <v>1669</v>
      </c>
      <c r="C598" s="161" t="s">
        <v>1656</v>
      </c>
      <c r="D598" s="162">
        <v>64</v>
      </c>
      <c r="E598" s="163">
        <v>58.506537185795999</v>
      </c>
      <c r="F598" s="164">
        <v>3744.4183798909439</v>
      </c>
      <c r="G598" s="165" t="s">
        <v>1659</v>
      </c>
      <c r="H598" s="162">
        <v>8708</v>
      </c>
    </row>
    <row r="599" spans="2:8" x14ac:dyDescent="0.25">
      <c r="B599" s="166" t="s">
        <v>1672</v>
      </c>
      <c r="C599" s="167" t="s">
        <v>1653</v>
      </c>
      <c r="D599" s="168">
        <v>23</v>
      </c>
      <c r="E599" s="169">
        <v>75.832140006051006</v>
      </c>
      <c r="F599" s="170">
        <v>1744.1392201391732</v>
      </c>
      <c r="G599" s="171" t="s">
        <v>1661</v>
      </c>
      <c r="H599" s="168">
        <v>8710</v>
      </c>
    </row>
    <row r="600" spans="2:8" x14ac:dyDescent="0.25">
      <c r="B600" s="160" t="s">
        <v>1650</v>
      </c>
      <c r="C600" s="161" t="s">
        <v>356</v>
      </c>
      <c r="D600" s="162">
        <v>101</v>
      </c>
      <c r="E600" s="163">
        <v>685.08452972448958</v>
      </c>
      <c r="F600" s="164">
        <v>69193.537502173451</v>
      </c>
      <c r="G600" s="165" t="s">
        <v>1651</v>
      </c>
      <c r="H600" s="162">
        <v>8720</v>
      </c>
    </row>
    <row r="601" spans="2:8" x14ac:dyDescent="0.25">
      <c r="B601" s="166" t="s">
        <v>1666</v>
      </c>
      <c r="C601" s="167" t="s">
        <v>356</v>
      </c>
      <c r="D601" s="168">
        <v>9</v>
      </c>
      <c r="E601" s="169">
        <v>332.52460871838827</v>
      </c>
      <c r="F601" s="170">
        <v>2992.7214784654943</v>
      </c>
      <c r="G601" s="171" t="s">
        <v>1667</v>
      </c>
      <c r="H601" s="168">
        <v>8729</v>
      </c>
    </row>
    <row r="602" spans="2:8" x14ac:dyDescent="0.25">
      <c r="B602" s="160" t="s">
        <v>1660</v>
      </c>
      <c r="C602" s="161" t="s">
        <v>355</v>
      </c>
      <c r="D602" s="162">
        <v>2</v>
      </c>
      <c r="E602" s="163">
        <v>19.147665484160999</v>
      </c>
      <c r="F602" s="164">
        <v>38.295330968321998</v>
      </c>
      <c r="G602" s="165" t="s">
        <v>1661</v>
      </c>
      <c r="H602" s="162">
        <v>8740</v>
      </c>
    </row>
    <row r="603" spans="2:8" x14ac:dyDescent="0.25">
      <c r="B603" s="166" t="s">
        <v>1666</v>
      </c>
      <c r="C603" s="167" t="s">
        <v>356</v>
      </c>
      <c r="D603" s="168">
        <v>9</v>
      </c>
      <c r="E603" s="169">
        <v>332.52460871838827</v>
      </c>
      <c r="F603" s="170">
        <v>2992.7214784654943</v>
      </c>
      <c r="G603" s="171" t="s">
        <v>1667</v>
      </c>
      <c r="H603" s="168">
        <v>8770</v>
      </c>
    </row>
    <row r="604" spans="2:8" x14ac:dyDescent="0.25">
      <c r="B604" s="160" t="s">
        <v>1671</v>
      </c>
      <c r="C604" s="161" t="s">
        <v>356</v>
      </c>
      <c r="D604" s="162">
        <v>1</v>
      </c>
      <c r="E604" s="163">
        <v>444.53228917292074</v>
      </c>
      <c r="F604" s="164">
        <v>444.53228917292074</v>
      </c>
      <c r="G604" s="165" t="s">
        <v>1651</v>
      </c>
      <c r="H604" s="162">
        <v>8792</v>
      </c>
    </row>
    <row r="605" spans="2:8" x14ac:dyDescent="0.25">
      <c r="B605" s="166" t="s">
        <v>1650</v>
      </c>
      <c r="C605" s="167" t="s">
        <v>356</v>
      </c>
      <c r="D605" s="168">
        <v>46</v>
      </c>
      <c r="E605" s="169">
        <v>685.08452972448958</v>
      </c>
      <c r="F605" s="170">
        <v>31513.888367326523</v>
      </c>
      <c r="G605" s="171" t="s">
        <v>1651</v>
      </c>
      <c r="H605" s="168">
        <v>8810</v>
      </c>
    </row>
    <row r="606" spans="2:8" x14ac:dyDescent="0.25">
      <c r="B606" s="160" t="s">
        <v>1660</v>
      </c>
      <c r="C606" s="161" t="s">
        <v>355</v>
      </c>
      <c r="D606" s="162">
        <v>2</v>
      </c>
      <c r="E606" s="163">
        <v>19.147665484160999</v>
      </c>
      <c r="F606" s="164">
        <v>38.295330968321998</v>
      </c>
      <c r="G606" s="165" t="s">
        <v>1661</v>
      </c>
      <c r="H606" s="162">
        <v>8820</v>
      </c>
    </row>
    <row r="607" spans="2:8" x14ac:dyDescent="0.25">
      <c r="B607" s="166" t="s">
        <v>1663</v>
      </c>
      <c r="C607" s="167" t="s">
        <v>1653</v>
      </c>
      <c r="D607" s="168">
        <v>28</v>
      </c>
      <c r="E607" s="169">
        <v>858.91696029735044</v>
      </c>
      <c r="F607" s="170">
        <v>24049.674888325811</v>
      </c>
      <c r="G607" s="171" t="s">
        <v>1654</v>
      </c>
      <c r="H607" s="168">
        <v>8840</v>
      </c>
    </row>
    <row r="608" spans="2:8" x14ac:dyDescent="0.25">
      <c r="B608" s="160" t="s">
        <v>1658</v>
      </c>
      <c r="C608" s="161" t="s">
        <v>1653</v>
      </c>
      <c r="D608" s="162">
        <v>200</v>
      </c>
      <c r="E608" s="163">
        <v>412.65956623293988</v>
      </c>
      <c r="F608" s="164">
        <v>82531.913246587981</v>
      </c>
      <c r="G608" s="165" t="s">
        <v>1659</v>
      </c>
      <c r="H608" s="162">
        <v>8866</v>
      </c>
    </row>
    <row r="609" spans="2:8" x14ac:dyDescent="0.25">
      <c r="B609" s="166" t="s">
        <v>1655</v>
      </c>
      <c r="C609" s="167" t="s">
        <v>1656</v>
      </c>
      <c r="D609" s="168">
        <v>3</v>
      </c>
      <c r="E609" s="169">
        <v>722.60968396089356</v>
      </c>
      <c r="F609" s="170">
        <v>2167.8290518826807</v>
      </c>
      <c r="G609" s="171" t="s">
        <v>1654</v>
      </c>
      <c r="H609" s="168">
        <v>8877</v>
      </c>
    </row>
    <row r="610" spans="2:8" x14ac:dyDescent="0.25">
      <c r="B610" s="160" t="s">
        <v>1660</v>
      </c>
      <c r="C610" s="161" t="s">
        <v>355</v>
      </c>
      <c r="D610" s="162">
        <v>2</v>
      </c>
      <c r="E610" s="163">
        <v>19.147665484160999</v>
      </c>
      <c r="F610" s="164">
        <v>38.295330968321998</v>
      </c>
      <c r="G610" s="165" t="s">
        <v>1661</v>
      </c>
      <c r="H610" s="162">
        <v>8908</v>
      </c>
    </row>
    <row r="611" spans="2:8" x14ac:dyDescent="0.25">
      <c r="B611" s="166" t="s">
        <v>1658</v>
      </c>
      <c r="C611" s="167" t="s">
        <v>1653</v>
      </c>
      <c r="D611" s="168">
        <v>174</v>
      </c>
      <c r="E611" s="169">
        <v>412.65956623293988</v>
      </c>
      <c r="F611" s="170">
        <v>71802.764524531536</v>
      </c>
      <c r="G611" s="171" t="s">
        <v>1659</v>
      </c>
      <c r="H611" s="168">
        <v>8932</v>
      </c>
    </row>
    <row r="612" spans="2:8" x14ac:dyDescent="0.25">
      <c r="B612" s="160" t="s">
        <v>1670</v>
      </c>
      <c r="C612" s="161" t="s">
        <v>356</v>
      </c>
      <c r="D612" s="162">
        <v>2</v>
      </c>
      <c r="E612" s="163">
        <v>508.42909319374786</v>
      </c>
      <c r="F612" s="164">
        <v>1016.8581863874957</v>
      </c>
      <c r="G612" s="165" t="s">
        <v>1661</v>
      </c>
      <c r="H612" s="162">
        <v>8960</v>
      </c>
    </row>
    <row r="613" spans="2:8" x14ac:dyDescent="0.25">
      <c r="B613" s="166" t="s">
        <v>1658</v>
      </c>
      <c r="C613" s="167" t="s">
        <v>1653</v>
      </c>
      <c r="D613" s="168">
        <v>200</v>
      </c>
      <c r="E613" s="169">
        <v>412.65956623293988</v>
      </c>
      <c r="F613" s="170">
        <v>82531.913246587981</v>
      </c>
      <c r="G613" s="171" t="s">
        <v>1659</v>
      </c>
      <c r="H613" s="168">
        <v>8970</v>
      </c>
    </row>
    <row r="614" spans="2:8" x14ac:dyDescent="0.25">
      <c r="B614" s="160" t="s">
        <v>1668</v>
      </c>
      <c r="C614" s="161" t="s">
        <v>355</v>
      </c>
      <c r="D614" s="162">
        <v>12</v>
      </c>
      <c r="E614" s="163">
        <v>901.83735540549128</v>
      </c>
      <c r="F614" s="164">
        <v>10822.048264865894</v>
      </c>
      <c r="G614" s="165" t="s">
        <v>1667</v>
      </c>
      <c r="H614" s="162">
        <v>8987</v>
      </c>
    </row>
    <row r="615" spans="2:8" x14ac:dyDescent="0.25">
      <c r="B615" s="166" t="s">
        <v>1650</v>
      </c>
      <c r="C615" s="167" t="s">
        <v>356</v>
      </c>
      <c r="D615" s="168">
        <v>101</v>
      </c>
      <c r="E615" s="169">
        <v>685.08452972448958</v>
      </c>
      <c r="F615" s="170">
        <v>69193.537502173451</v>
      </c>
      <c r="G615" s="171" t="s">
        <v>1651</v>
      </c>
      <c r="H615" s="168">
        <v>8988</v>
      </c>
    </row>
    <row r="616" spans="2:8" x14ac:dyDescent="0.25">
      <c r="B616" s="160" t="s">
        <v>1657</v>
      </c>
      <c r="C616" s="161" t="s">
        <v>355</v>
      </c>
      <c r="D616" s="162">
        <v>2</v>
      </c>
      <c r="E616" s="163">
        <v>40.333238638787542</v>
      </c>
      <c r="F616" s="164">
        <v>80.666477277575083</v>
      </c>
      <c r="G616" s="165" t="s">
        <v>1654</v>
      </c>
      <c r="H616" s="162">
        <v>9009</v>
      </c>
    </row>
    <row r="617" spans="2:8" x14ac:dyDescent="0.25">
      <c r="B617" s="166" t="s">
        <v>1662</v>
      </c>
      <c r="C617" s="167" t="s">
        <v>1656</v>
      </c>
      <c r="D617" s="168">
        <v>90</v>
      </c>
      <c r="E617" s="169">
        <v>918.94676988651963</v>
      </c>
      <c r="F617" s="170">
        <v>82705.20928978677</v>
      </c>
      <c r="G617" s="171" t="s">
        <v>1661</v>
      </c>
      <c r="H617" s="168">
        <v>9030</v>
      </c>
    </row>
    <row r="618" spans="2:8" x14ac:dyDescent="0.25">
      <c r="B618" s="160" t="s">
        <v>1660</v>
      </c>
      <c r="C618" s="161" t="s">
        <v>355</v>
      </c>
      <c r="D618" s="162">
        <v>2</v>
      </c>
      <c r="E618" s="163">
        <v>19.147665484160999</v>
      </c>
      <c r="F618" s="164">
        <v>38.295330968321998</v>
      </c>
      <c r="G618" s="165" t="s">
        <v>1661</v>
      </c>
      <c r="H618" s="162">
        <v>9048</v>
      </c>
    </row>
    <row r="619" spans="2:8" x14ac:dyDescent="0.25">
      <c r="B619" s="166" t="s">
        <v>1669</v>
      </c>
      <c r="C619" s="167" t="s">
        <v>1656</v>
      </c>
      <c r="D619" s="168">
        <v>35</v>
      </c>
      <c r="E619" s="169">
        <v>58.506537185795999</v>
      </c>
      <c r="F619" s="170">
        <v>2047.7288015028601</v>
      </c>
      <c r="G619" s="171" t="s">
        <v>1659</v>
      </c>
      <c r="H619" s="168">
        <v>9082</v>
      </c>
    </row>
    <row r="620" spans="2:8" x14ac:dyDescent="0.25">
      <c r="B620" s="160" t="s">
        <v>1668</v>
      </c>
      <c r="C620" s="161" t="s">
        <v>355</v>
      </c>
      <c r="D620" s="162">
        <v>12</v>
      </c>
      <c r="E620" s="163">
        <v>901.83735540549128</v>
      </c>
      <c r="F620" s="164">
        <v>10822.048264865894</v>
      </c>
      <c r="G620" s="165" t="s">
        <v>1667</v>
      </c>
      <c r="H620" s="162">
        <v>9090</v>
      </c>
    </row>
    <row r="621" spans="2:8" x14ac:dyDescent="0.25">
      <c r="B621" s="166" t="s">
        <v>1669</v>
      </c>
      <c r="C621" s="167" t="s">
        <v>1656</v>
      </c>
      <c r="D621" s="168">
        <v>35</v>
      </c>
      <c r="E621" s="169">
        <v>58.506537185795999</v>
      </c>
      <c r="F621" s="170">
        <v>2047.7288015028601</v>
      </c>
      <c r="G621" s="171" t="s">
        <v>1659</v>
      </c>
      <c r="H621" s="168">
        <v>9090</v>
      </c>
    </row>
    <row r="622" spans="2:8" x14ac:dyDescent="0.25">
      <c r="B622" s="160" t="s">
        <v>1650</v>
      </c>
      <c r="C622" s="161" t="s">
        <v>356</v>
      </c>
      <c r="D622" s="162">
        <v>46</v>
      </c>
      <c r="E622" s="163">
        <v>685.08452972448958</v>
      </c>
      <c r="F622" s="164">
        <v>31513.888367326523</v>
      </c>
      <c r="G622" s="165" t="s">
        <v>1651</v>
      </c>
      <c r="H622" s="162">
        <v>9150</v>
      </c>
    </row>
    <row r="623" spans="2:8" x14ac:dyDescent="0.25">
      <c r="B623" s="166" t="s">
        <v>1669</v>
      </c>
      <c r="C623" s="167" t="s">
        <v>1656</v>
      </c>
      <c r="D623" s="168">
        <v>35</v>
      </c>
      <c r="E623" s="169">
        <v>58.506537185795999</v>
      </c>
      <c r="F623" s="170">
        <v>2047.7288015028601</v>
      </c>
      <c r="G623" s="171" t="s">
        <v>1659</v>
      </c>
      <c r="H623" s="168">
        <v>9184</v>
      </c>
    </row>
    <row r="624" spans="2:8" x14ac:dyDescent="0.25">
      <c r="B624" s="160" t="s">
        <v>1669</v>
      </c>
      <c r="C624" s="161" t="s">
        <v>1656</v>
      </c>
      <c r="D624" s="162">
        <v>35</v>
      </c>
      <c r="E624" s="163">
        <v>58.506537185795999</v>
      </c>
      <c r="F624" s="164">
        <v>2047.7288015028601</v>
      </c>
      <c r="G624" s="165" t="s">
        <v>1659</v>
      </c>
      <c r="H624" s="162">
        <v>9214</v>
      </c>
    </row>
    <row r="625" spans="2:8" x14ac:dyDescent="0.25">
      <c r="B625" s="166" t="s">
        <v>1669</v>
      </c>
      <c r="C625" s="167" t="s">
        <v>1656</v>
      </c>
      <c r="D625" s="168">
        <v>35</v>
      </c>
      <c r="E625" s="169">
        <v>58.506537185795999</v>
      </c>
      <c r="F625" s="170">
        <v>2047.7288015028601</v>
      </c>
      <c r="G625" s="171" t="s">
        <v>1659</v>
      </c>
      <c r="H625" s="168">
        <v>9222</v>
      </c>
    </row>
    <row r="626" spans="2:8" x14ac:dyDescent="0.25">
      <c r="B626" s="160" t="s">
        <v>1652</v>
      </c>
      <c r="C626" s="161" t="s">
        <v>1653</v>
      </c>
      <c r="D626" s="162">
        <v>7</v>
      </c>
      <c r="E626" s="163">
        <v>95.535014098134994</v>
      </c>
      <c r="F626" s="164">
        <v>668.74509868694497</v>
      </c>
      <c r="G626" s="165" t="s">
        <v>1654</v>
      </c>
      <c r="H626" s="162">
        <v>9246</v>
      </c>
    </row>
    <row r="627" spans="2:8" x14ac:dyDescent="0.25">
      <c r="B627" s="166" t="s">
        <v>1652</v>
      </c>
      <c r="C627" s="167" t="s">
        <v>1653</v>
      </c>
      <c r="D627" s="168">
        <v>7</v>
      </c>
      <c r="E627" s="169">
        <v>95.535014098134994</v>
      </c>
      <c r="F627" s="170">
        <v>668.74509868694497</v>
      </c>
      <c r="G627" s="171" t="s">
        <v>1654</v>
      </c>
      <c r="H627" s="168">
        <v>9250</v>
      </c>
    </row>
    <row r="628" spans="2:8" x14ac:dyDescent="0.25">
      <c r="B628" s="160" t="s">
        <v>1657</v>
      </c>
      <c r="C628" s="161" t="s">
        <v>355</v>
      </c>
      <c r="D628" s="162">
        <v>31</v>
      </c>
      <c r="E628" s="163">
        <v>40.333238638787542</v>
      </c>
      <c r="F628" s="164">
        <v>1250.3303978024137</v>
      </c>
      <c r="G628" s="165" t="s">
        <v>1654</v>
      </c>
      <c r="H628" s="162">
        <v>9264</v>
      </c>
    </row>
    <row r="629" spans="2:8" x14ac:dyDescent="0.25">
      <c r="B629" s="166" t="s">
        <v>1668</v>
      </c>
      <c r="C629" s="167" t="s">
        <v>355</v>
      </c>
      <c r="D629" s="168">
        <v>20</v>
      </c>
      <c r="E629" s="169">
        <v>901.83735540549128</v>
      </c>
      <c r="F629" s="170">
        <v>18036.747108109827</v>
      </c>
      <c r="G629" s="171" t="s">
        <v>1667</v>
      </c>
      <c r="H629" s="168">
        <v>9269</v>
      </c>
    </row>
    <row r="630" spans="2:8" x14ac:dyDescent="0.25">
      <c r="B630" s="160" t="s">
        <v>1665</v>
      </c>
      <c r="C630" s="161" t="s">
        <v>1656</v>
      </c>
      <c r="D630" s="162">
        <v>14</v>
      </c>
      <c r="E630" s="163">
        <v>710.13379041844917</v>
      </c>
      <c r="F630" s="164">
        <v>9941.8730658582881</v>
      </c>
      <c r="G630" s="165" t="s">
        <v>1659</v>
      </c>
      <c r="H630" s="162">
        <v>9295</v>
      </c>
    </row>
    <row r="631" spans="2:8" x14ac:dyDescent="0.25">
      <c r="B631" s="166" t="s">
        <v>1662</v>
      </c>
      <c r="C631" s="167" t="s">
        <v>1656</v>
      </c>
      <c r="D631" s="168">
        <v>90</v>
      </c>
      <c r="E631" s="169">
        <v>918.94676988651963</v>
      </c>
      <c r="F631" s="170">
        <v>82705.20928978677</v>
      </c>
      <c r="G631" s="171" t="s">
        <v>1661</v>
      </c>
      <c r="H631" s="168">
        <v>9306</v>
      </c>
    </row>
    <row r="632" spans="2:8" x14ac:dyDescent="0.25">
      <c r="B632" s="160" t="s">
        <v>1663</v>
      </c>
      <c r="C632" s="161" t="s">
        <v>1653</v>
      </c>
      <c r="D632" s="162">
        <v>28</v>
      </c>
      <c r="E632" s="163">
        <v>858.91696029735044</v>
      </c>
      <c r="F632" s="164">
        <v>24049.674888325811</v>
      </c>
      <c r="G632" s="165" t="s">
        <v>1654</v>
      </c>
      <c r="H632" s="162">
        <v>9344</v>
      </c>
    </row>
    <row r="633" spans="2:8" x14ac:dyDescent="0.25">
      <c r="B633" s="166" t="s">
        <v>1669</v>
      </c>
      <c r="C633" s="167" t="s">
        <v>1656</v>
      </c>
      <c r="D633" s="168">
        <v>64</v>
      </c>
      <c r="E633" s="169">
        <v>58.506537185795999</v>
      </c>
      <c r="F633" s="170">
        <v>3744.4183798909439</v>
      </c>
      <c r="G633" s="171" t="s">
        <v>1659</v>
      </c>
      <c r="H633" s="168">
        <v>9352</v>
      </c>
    </row>
    <row r="634" spans="2:8" x14ac:dyDescent="0.25">
      <c r="B634" s="160" t="s">
        <v>1663</v>
      </c>
      <c r="C634" s="161" t="s">
        <v>1653</v>
      </c>
      <c r="D634" s="162">
        <v>28</v>
      </c>
      <c r="E634" s="163">
        <v>858.91696029735044</v>
      </c>
      <c r="F634" s="164">
        <v>24049.674888325811</v>
      </c>
      <c r="G634" s="165" t="s">
        <v>1654</v>
      </c>
      <c r="H634" s="162">
        <v>9360</v>
      </c>
    </row>
    <row r="635" spans="2:8" x14ac:dyDescent="0.25">
      <c r="B635" s="166" t="s">
        <v>1664</v>
      </c>
      <c r="C635" s="167" t="s">
        <v>355</v>
      </c>
      <c r="D635" s="168">
        <v>9</v>
      </c>
      <c r="E635" s="169">
        <v>246.5</v>
      </c>
      <c r="F635" s="170">
        <v>2218.5</v>
      </c>
      <c r="G635" s="171" t="s">
        <v>1651</v>
      </c>
      <c r="H635" s="168">
        <v>9360</v>
      </c>
    </row>
    <row r="636" spans="2:8" x14ac:dyDescent="0.25">
      <c r="B636" s="160" t="s">
        <v>1670</v>
      </c>
      <c r="C636" s="161" t="s">
        <v>356</v>
      </c>
      <c r="D636" s="162">
        <v>12</v>
      </c>
      <c r="E636" s="163">
        <v>508.42909319374786</v>
      </c>
      <c r="F636" s="164">
        <v>6101.1491183249746</v>
      </c>
      <c r="G636" s="165" t="s">
        <v>1661</v>
      </c>
      <c r="H636" s="162">
        <v>9360</v>
      </c>
    </row>
    <row r="637" spans="2:8" x14ac:dyDescent="0.25">
      <c r="B637" s="166" t="s">
        <v>1663</v>
      </c>
      <c r="C637" s="167" t="s">
        <v>1653</v>
      </c>
      <c r="D637" s="168">
        <v>28</v>
      </c>
      <c r="E637" s="169">
        <v>858.91696029735044</v>
      </c>
      <c r="F637" s="170">
        <v>24049.674888325811</v>
      </c>
      <c r="G637" s="171" t="s">
        <v>1654</v>
      </c>
      <c r="H637" s="168">
        <v>9408</v>
      </c>
    </row>
    <row r="638" spans="2:8" x14ac:dyDescent="0.25">
      <c r="B638" s="160" t="s">
        <v>1660</v>
      </c>
      <c r="C638" s="161" t="s">
        <v>355</v>
      </c>
      <c r="D638" s="162">
        <v>2</v>
      </c>
      <c r="E638" s="163">
        <v>19.147665484160999</v>
      </c>
      <c r="F638" s="164">
        <v>38.295330968321998</v>
      </c>
      <c r="G638" s="165" t="s">
        <v>1661</v>
      </c>
      <c r="H638" s="162">
        <v>9416</v>
      </c>
    </row>
    <row r="639" spans="2:8" x14ac:dyDescent="0.25">
      <c r="B639" s="166" t="s">
        <v>1671</v>
      </c>
      <c r="C639" s="167" t="s">
        <v>356</v>
      </c>
      <c r="D639" s="168">
        <v>1</v>
      </c>
      <c r="E639" s="169">
        <v>444.53228917292074</v>
      </c>
      <c r="F639" s="170">
        <v>444.53228917292074</v>
      </c>
      <c r="G639" s="171" t="s">
        <v>1651</v>
      </c>
      <c r="H639" s="168">
        <v>9450</v>
      </c>
    </row>
    <row r="640" spans="2:8" x14ac:dyDescent="0.25">
      <c r="B640" s="160" t="s">
        <v>1662</v>
      </c>
      <c r="C640" s="161" t="s">
        <v>1656</v>
      </c>
      <c r="D640" s="162">
        <v>73</v>
      </c>
      <c r="E640" s="163">
        <v>918.94676988651963</v>
      </c>
      <c r="F640" s="164">
        <v>67083.114201715929</v>
      </c>
      <c r="G640" s="165" t="s">
        <v>1661</v>
      </c>
      <c r="H640" s="162">
        <v>9468</v>
      </c>
    </row>
    <row r="641" spans="2:8" x14ac:dyDescent="0.25">
      <c r="B641" s="166" t="s">
        <v>1662</v>
      </c>
      <c r="C641" s="167" t="s">
        <v>1656</v>
      </c>
      <c r="D641" s="168">
        <v>90</v>
      </c>
      <c r="E641" s="169">
        <v>918.94676988651963</v>
      </c>
      <c r="F641" s="170">
        <v>82705.20928978677</v>
      </c>
      <c r="G641" s="171" t="s">
        <v>1661</v>
      </c>
      <c r="H641" s="168">
        <v>9478</v>
      </c>
    </row>
    <row r="642" spans="2:8" x14ac:dyDescent="0.25">
      <c r="B642" s="160" t="s">
        <v>1669</v>
      </c>
      <c r="C642" s="161" t="s">
        <v>1656</v>
      </c>
      <c r="D642" s="162">
        <v>64</v>
      </c>
      <c r="E642" s="163">
        <v>58.506537185795999</v>
      </c>
      <c r="F642" s="164">
        <v>3744.4183798909439</v>
      </c>
      <c r="G642" s="165" t="s">
        <v>1659</v>
      </c>
      <c r="H642" s="162">
        <v>9552</v>
      </c>
    </row>
    <row r="643" spans="2:8" x14ac:dyDescent="0.25">
      <c r="B643" s="166" t="s">
        <v>1662</v>
      </c>
      <c r="C643" s="167" t="s">
        <v>1656</v>
      </c>
      <c r="D643" s="168">
        <v>73</v>
      </c>
      <c r="E643" s="169">
        <v>918.94676988651963</v>
      </c>
      <c r="F643" s="170">
        <v>67083.114201715929</v>
      </c>
      <c r="G643" s="171" t="s">
        <v>1661</v>
      </c>
      <c r="H643" s="168">
        <v>9552</v>
      </c>
    </row>
    <row r="644" spans="2:8" x14ac:dyDescent="0.25">
      <c r="B644" s="160" t="s">
        <v>1666</v>
      </c>
      <c r="C644" s="161" t="s">
        <v>356</v>
      </c>
      <c r="D644" s="162">
        <v>4</v>
      </c>
      <c r="E644" s="163">
        <v>332.52460871838827</v>
      </c>
      <c r="F644" s="164">
        <v>1330.0984348735531</v>
      </c>
      <c r="G644" s="165" t="s">
        <v>1667</v>
      </c>
      <c r="H644" s="162">
        <v>9555</v>
      </c>
    </row>
    <row r="645" spans="2:8" x14ac:dyDescent="0.25">
      <c r="B645" s="166" t="s">
        <v>1660</v>
      </c>
      <c r="C645" s="167" t="s">
        <v>355</v>
      </c>
      <c r="D645" s="168">
        <v>2</v>
      </c>
      <c r="E645" s="169">
        <v>19.147665484160999</v>
      </c>
      <c r="F645" s="170">
        <v>38.295330968321998</v>
      </c>
      <c r="G645" s="171" t="s">
        <v>1661</v>
      </c>
      <c r="H645" s="168">
        <v>9576</v>
      </c>
    </row>
    <row r="646" spans="2:8" x14ac:dyDescent="0.25">
      <c r="B646" s="160" t="s">
        <v>1650</v>
      </c>
      <c r="C646" s="161" t="s">
        <v>356</v>
      </c>
      <c r="D646" s="162">
        <v>101</v>
      </c>
      <c r="E646" s="163">
        <v>685.08452972448958</v>
      </c>
      <c r="F646" s="164">
        <v>69193.537502173451</v>
      </c>
      <c r="G646" s="165" t="s">
        <v>1651</v>
      </c>
      <c r="H646" s="162">
        <v>9581</v>
      </c>
    </row>
    <row r="647" spans="2:8" x14ac:dyDescent="0.25">
      <c r="B647" s="166" t="s">
        <v>1657</v>
      </c>
      <c r="C647" s="167" t="s">
        <v>355</v>
      </c>
      <c r="D647" s="168">
        <v>31</v>
      </c>
      <c r="E647" s="169">
        <v>40.333238638787542</v>
      </c>
      <c r="F647" s="170">
        <v>1250.3303978024137</v>
      </c>
      <c r="G647" s="171" t="s">
        <v>1654</v>
      </c>
      <c r="H647" s="168">
        <v>9585</v>
      </c>
    </row>
    <row r="648" spans="2:8" x14ac:dyDescent="0.25">
      <c r="B648" s="160" t="s">
        <v>1650</v>
      </c>
      <c r="C648" s="161" t="s">
        <v>356</v>
      </c>
      <c r="D648" s="162">
        <v>46</v>
      </c>
      <c r="E648" s="163">
        <v>685.08452972448958</v>
      </c>
      <c r="F648" s="164">
        <v>31513.888367326523</v>
      </c>
      <c r="G648" s="165" t="s">
        <v>1651</v>
      </c>
      <c r="H648" s="162">
        <v>9646</v>
      </c>
    </row>
    <row r="649" spans="2:8" x14ac:dyDescent="0.25">
      <c r="B649" s="166" t="s">
        <v>1652</v>
      </c>
      <c r="C649" s="167" t="s">
        <v>1653</v>
      </c>
      <c r="D649" s="168">
        <v>7</v>
      </c>
      <c r="E649" s="169">
        <v>95.535014098134994</v>
      </c>
      <c r="F649" s="170">
        <v>668.74509868694497</v>
      </c>
      <c r="G649" s="171" t="s">
        <v>1654</v>
      </c>
      <c r="H649" s="168">
        <v>9660</v>
      </c>
    </row>
    <row r="650" spans="2:8" x14ac:dyDescent="0.25">
      <c r="B650" s="160" t="s">
        <v>1668</v>
      </c>
      <c r="C650" s="161" t="s">
        <v>355</v>
      </c>
      <c r="D650" s="162">
        <v>12</v>
      </c>
      <c r="E650" s="163">
        <v>901.83735540549128</v>
      </c>
      <c r="F650" s="164">
        <v>10822.048264865894</v>
      </c>
      <c r="G650" s="165" t="s">
        <v>1667</v>
      </c>
      <c r="H650" s="162">
        <v>9673</v>
      </c>
    </row>
    <row r="651" spans="2:8" x14ac:dyDescent="0.25">
      <c r="B651" s="166" t="s">
        <v>1672</v>
      </c>
      <c r="C651" s="167" t="s">
        <v>1653</v>
      </c>
      <c r="D651" s="168">
        <v>5</v>
      </c>
      <c r="E651" s="169">
        <v>75.832140006051006</v>
      </c>
      <c r="F651" s="170">
        <v>379.16070003025504</v>
      </c>
      <c r="G651" s="171" t="s">
        <v>1661</v>
      </c>
      <c r="H651" s="168">
        <v>9709</v>
      </c>
    </row>
    <row r="652" spans="2:8" x14ac:dyDescent="0.25">
      <c r="B652" s="160" t="s">
        <v>1658</v>
      </c>
      <c r="C652" s="161" t="s">
        <v>1653</v>
      </c>
      <c r="D652" s="162">
        <v>200</v>
      </c>
      <c r="E652" s="163">
        <v>412.65956623293988</v>
      </c>
      <c r="F652" s="164">
        <v>82531.913246587981</v>
      </c>
      <c r="G652" s="165" t="s">
        <v>1659</v>
      </c>
      <c r="H652" s="162">
        <v>9780</v>
      </c>
    </row>
    <row r="653" spans="2:8" x14ac:dyDescent="0.25">
      <c r="B653" s="166" t="s">
        <v>1660</v>
      </c>
      <c r="C653" s="167" t="s">
        <v>355</v>
      </c>
      <c r="D653" s="168">
        <v>2</v>
      </c>
      <c r="E653" s="169">
        <v>19.147665484160999</v>
      </c>
      <c r="F653" s="170">
        <v>38.295330968321998</v>
      </c>
      <c r="G653" s="171" t="s">
        <v>1661</v>
      </c>
      <c r="H653" s="168">
        <v>9800</v>
      </c>
    </row>
    <row r="654" spans="2:8" x14ac:dyDescent="0.25">
      <c r="B654" s="160" t="s">
        <v>1652</v>
      </c>
      <c r="C654" s="161" t="s">
        <v>1653</v>
      </c>
      <c r="D654" s="162">
        <v>15</v>
      </c>
      <c r="E654" s="163">
        <v>95.535014098134994</v>
      </c>
      <c r="F654" s="164">
        <v>1433.0252114720249</v>
      </c>
      <c r="G654" s="165" t="s">
        <v>1654</v>
      </c>
      <c r="H654" s="162">
        <v>9826</v>
      </c>
    </row>
    <row r="655" spans="2:8" x14ac:dyDescent="0.25">
      <c r="B655" s="166" t="s">
        <v>1660</v>
      </c>
      <c r="C655" s="167" t="s">
        <v>355</v>
      </c>
      <c r="D655" s="168">
        <v>2</v>
      </c>
      <c r="E655" s="169">
        <v>19.147665484160999</v>
      </c>
      <c r="F655" s="170">
        <v>38.295330968321998</v>
      </c>
      <c r="G655" s="171" t="s">
        <v>1661</v>
      </c>
      <c r="H655" s="168">
        <v>9828</v>
      </c>
    </row>
    <row r="656" spans="2:8" x14ac:dyDescent="0.25">
      <c r="B656" s="160" t="s">
        <v>1658</v>
      </c>
      <c r="C656" s="161" t="s">
        <v>1653</v>
      </c>
      <c r="D656" s="162">
        <v>174</v>
      </c>
      <c r="E656" s="163">
        <v>412.65956623293988</v>
      </c>
      <c r="F656" s="164">
        <v>71802.764524531536</v>
      </c>
      <c r="G656" s="165" t="s">
        <v>1659</v>
      </c>
      <c r="H656" s="162">
        <v>9870</v>
      </c>
    </row>
    <row r="657" spans="2:8" x14ac:dyDescent="0.25">
      <c r="B657" s="166" t="s">
        <v>1657</v>
      </c>
      <c r="C657" s="167" t="s">
        <v>355</v>
      </c>
      <c r="D657" s="168">
        <v>31</v>
      </c>
      <c r="E657" s="169">
        <v>40.333238638787542</v>
      </c>
      <c r="F657" s="170">
        <v>1250.3303978024137</v>
      </c>
      <c r="G657" s="171" t="s">
        <v>1654</v>
      </c>
      <c r="H657" s="168">
        <v>9889</v>
      </c>
    </row>
    <row r="658" spans="2:8" x14ac:dyDescent="0.25">
      <c r="B658" s="160" t="s">
        <v>1664</v>
      </c>
      <c r="C658" s="161" t="s">
        <v>355</v>
      </c>
      <c r="D658" s="162">
        <v>20</v>
      </c>
      <c r="E658" s="163">
        <v>246.5</v>
      </c>
      <c r="F658" s="164">
        <v>4930</v>
      </c>
      <c r="G658" s="165" t="s">
        <v>1651</v>
      </c>
      <c r="H658" s="162">
        <v>9900</v>
      </c>
    </row>
    <row r="659" spans="2:8" x14ac:dyDescent="0.25">
      <c r="B659" s="166" t="s">
        <v>1670</v>
      </c>
      <c r="C659" s="167" t="s">
        <v>356</v>
      </c>
      <c r="D659" s="168">
        <v>12</v>
      </c>
      <c r="E659" s="169">
        <v>508.42909319374786</v>
      </c>
      <c r="F659" s="170">
        <v>6101.1491183249746</v>
      </c>
      <c r="G659" s="171" t="s">
        <v>1661</v>
      </c>
      <c r="H659" s="168">
        <v>9920</v>
      </c>
    </row>
    <row r="660" spans="2:8" x14ac:dyDescent="0.25">
      <c r="B660" s="160" t="s">
        <v>1670</v>
      </c>
      <c r="C660" s="161" t="s">
        <v>356</v>
      </c>
      <c r="D660" s="162">
        <v>12</v>
      </c>
      <c r="E660" s="163">
        <v>508.42909319374786</v>
      </c>
      <c r="F660" s="164">
        <v>6101.1491183249746</v>
      </c>
      <c r="G660" s="165" t="s">
        <v>1661</v>
      </c>
      <c r="H660" s="162">
        <v>9936</v>
      </c>
    </row>
    <row r="661" spans="2:8" x14ac:dyDescent="0.25">
      <c r="B661" s="166" t="s">
        <v>1663</v>
      </c>
      <c r="C661" s="167" t="s">
        <v>1653</v>
      </c>
      <c r="D661" s="168">
        <v>28</v>
      </c>
      <c r="E661" s="169">
        <v>858.91696029735044</v>
      </c>
      <c r="F661" s="170">
        <v>24049.674888325811</v>
      </c>
      <c r="G661" s="171" t="s">
        <v>1654</v>
      </c>
      <c r="H661" s="168">
        <v>9968</v>
      </c>
    </row>
    <row r="662" spans="2:8" x14ac:dyDescent="0.25">
      <c r="B662" s="160" t="s">
        <v>1657</v>
      </c>
      <c r="C662" s="161" t="s">
        <v>355</v>
      </c>
      <c r="D662" s="162">
        <v>2</v>
      </c>
      <c r="E662" s="163">
        <v>40.333238638787542</v>
      </c>
      <c r="F662" s="164">
        <v>80.666477277575083</v>
      </c>
      <c r="G662" s="165" t="s">
        <v>1654</v>
      </c>
      <c r="H662" s="162">
        <v>10075</v>
      </c>
    </row>
    <row r="663" spans="2:8" x14ac:dyDescent="0.25">
      <c r="B663" s="166" t="s">
        <v>1670</v>
      </c>
      <c r="C663" s="167" t="s">
        <v>356</v>
      </c>
      <c r="D663" s="168">
        <v>2</v>
      </c>
      <c r="E663" s="169">
        <v>508.42909319374786</v>
      </c>
      <c r="F663" s="170">
        <v>1016.8581863874957</v>
      </c>
      <c r="G663" s="171" t="s">
        <v>1661</v>
      </c>
      <c r="H663" s="168">
        <v>10080</v>
      </c>
    </row>
    <row r="664" spans="2:8" x14ac:dyDescent="0.25">
      <c r="B664" s="160" t="s">
        <v>1658</v>
      </c>
      <c r="C664" s="161" t="s">
        <v>1653</v>
      </c>
      <c r="D664" s="162">
        <v>174</v>
      </c>
      <c r="E664" s="163">
        <v>412.65956623293988</v>
      </c>
      <c r="F664" s="164">
        <v>71802.764524531536</v>
      </c>
      <c r="G664" s="165" t="s">
        <v>1659</v>
      </c>
      <c r="H664" s="162">
        <v>10098</v>
      </c>
    </row>
    <row r="665" spans="2:8" x14ac:dyDescent="0.25">
      <c r="B665" s="166" t="s">
        <v>1662</v>
      </c>
      <c r="C665" s="167" t="s">
        <v>1656</v>
      </c>
      <c r="D665" s="168">
        <v>90</v>
      </c>
      <c r="E665" s="169">
        <v>918.94676988651963</v>
      </c>
      <c r="F665" s="170">
        <v>82705.20928978677</v>
      </c>
      <c r="G665" s="171" t="s">
        <v>1661</v>
      </c>
      <c r="H665" s="168">
        <v>10104</v>
      </c>
    </row>
    <row r="666" spans="2:8" x14ac:dyDescent="0.25">
      <c r="B666" s="160" t="s">
        <v>1662</v>
      </c>
      <c r="C666" s="161" t="s">
        <v>1656</v>
      </c>
      <c r="D666" s="162">
        <v>90</v>
      </c>
      <c r="E666" s="163">
        <v>918.94676988651963</v>
      </c>
      <c r="F666" s="164">
        <v>82705.20928978677</v>
      </c>
      <c r="G666" s="165" t="s">
        <v>1661</v>
      </c>
      <c r="H666" s="162">
        <v>10114</v>
      </c>
    </row>
    <row r="667" spans="2:8" x14ac:dyDescent="0.25">
      <c r="B667" s="166" t="s">
        <v>1652</v>
      </c>
      <c r="C667" s="167" t="s">
        <v>1653</v>
      </c>
      <c r="D667" s="168">
        <v>7</v>
      </c>
      <c r="E667" s="169">
        <v>95.535014098134994</v>
      </c>
      <c r="F667" s="170">
        <v>668.74509868694497</v>
      </c>
      <c r="G667" s="171" t="s">
        <v>1654</v>
      </c>
      <c r="H667" s="168">
        <v>10116</v>
      </c>
    </row>
    <row r="668" spans="2:8" x14ac:dyDescent="0.25">
      <c r="B668" s="160" t="s">
        <v>1652</v>
      </c>
      <c r="C668" s="161" t="s">
        <v>1653</v>
      </c>
      <c r="D668" s="162">
        <v>7</v>
      </c>
      <c r="E668" s="163">
        <v>95.535014098134994</v>
      </c>
      <c r="F668" s="164">
        <v>668.74509868694497</v>
      </c>
      <c r="G668" s="165" t="s">
        <v>1654</v>
      </c>
      <c r="H668" s="162">
        <v>10140</v>
      </c>
    </row>
    <row r="669" spans="2:8" x14ac:dyDescent="0.25">
      <c r="B669" s="166" t="s">
        <v>1670</v>
      </c>
      <c r="C669" s="167" t="s">
        <v>356</v>
      </c>
      <c r="D669" s="168">
        <v>2</v>
      </c>
      <c r="E669" s="169">
        <v>508.42909319374786</v>
      </c>
      <c r="F669" s="170">
        <v>1016.8581863874957</v>
      </c>
      <c r="G669" s="171" t="s">
        <v>1661</v>
      </c>
      <c r="H669" s="168">
        <v>10208</v>
      </c>
    </row>
    <row r="670" spans="2:8" x14ac:dyDescent="0.25">
      <c r="B670" s="160" t="s">
        <v>1671</v>
      </c>
      <c r="C670" s="161" t="s">
        <v>356</v>
      </c>
      <c r="D670" s="162">
        <v>1</v>
      </c>
      <c r="E670" s="163">
        <v>444.53228917292074</v>
      </c>
      <c r="F670" s="164">
        <v>444.53228917292074</v>
      </c>
      <c r="G670" s="165" t="s">
        <v>1651</v>
      </c>
      <c r="H670" s="162">
        <v>10220</v>
      </c>
    </row>
    <row r="671" spans="2:8" x14ac:dyDescent="0.25">
      <c r="B671" s="166" t="s">
        <v>1668</v>
      </c>
      <c r="C671" s="167" t="s">
        <v>355</v>
      </c>
      <c r="D671" s="168">
        <v>12</v>
      </c>
      <c r="E671" s="169">
        <v>901.83735540549128</v>
      </c>
      <c r="F671" s="170">
        <v>10822.048264865894</v>
      </c>
      <c r="G671" s="171" t="s">
        <v>1667</v>
      </c>
      <c r="H671" s="168">
        <v>10350</v>
      </c>
    </row>
    <row r="672" spans="2:8" x14ac:dyDescent="0.25">
      <c r="B672" s="160" t="s">
        <v>1672</v>
      </c>
      <c r="C672" s="161" t="s">
        <v>1653</v>
      </c>
      <c r="D672" s="162">
        <v>5</v>
      </c>
      <c r="E672" s="163">
        <v>75.832140006051006</v>
      </c>
      <c r="F672" s="164">
        <v>379.16070003025504</v>
      </c>
      <c r="G672" s="165" t="s">
        <v>1661</v>
      </c>
      <c r="H672" s="162">
        <v>10350</v>
      </c>
    </row>
    <row r="673" spans="2:8" x14ac:dyDescent="0.25">
      <c r="B673" s="166" t="s">
        <v>1657</v>
      </c>
      <c r="C673" s="167" t="s">
        <v>355</v>
      </c>
      <c r="D673" s="168">
        <v>2</v>
      </c>
      <c r="E673" s="169">
        <v>40.333238638787542</v>
      </c>
      <c r="F673" s="170">
        <v>80.666477277575083</v>
      </c>
      <c r="G673" s="171" t="s">
        <v>1654</v>
      </c>
      <c r="H673" s="168">
        <v>10365</v>
      </c>
    </row>
    <row r="674" spans="2:8" x14ac:dyDescent="0.25">
      <c r="B674" s="160" t="s">
        <v>1669</v>
      </c>
      <c r="C674" s="161" t="s">
        <v>1656</v>
      </c>
      <c r="D674" s="162">
        <v>35</v>
      </c>
      <c r="E674" s="163">
        <v>58.506537185795999</v>
      </c>
      <c r="F674" s="164">
        <v>2047.7288015028601</v>
      </c>
      <c r="G674" s="165" t="s">
        <v>1659</v>
      </c>
      <c r="H674" s="162">
        <v>10530</v>
      </c>
    </row>
    <row r="675" spans="2:8" x14ac:dyDescent="0.25">
      <c r="B675" s="166" t="s">
        <v>1660</v>
      </c>
      <c r="C675" s="167" t="s">
        <v>355</v>
      </c>
      <c r="D675" s="168">
        <v>2</v>
      </c>
      <c r="E675" s="169">
        <v>19.147665484160999</v>
      </c>
      <c r="F675" s="170">
        <v>38.295330968321998</v>
      </c>
      <c r="G675" s="171" t="s">
        <v>1661</v>
      </c>
      <c r="H675" s="168">
        <v>10540</v>
      </c>
    </row>
    <row r="676" spans="2:8" x14ac:dyDescent="0.25">
      <c r="B676" s="160" t="s">
        <v>1652</v>
      </c>
      <c r="C676" s="161" t="s">
        <v>1653</v>
      </c>
      <c r="D676" s="162">
        <v>15</v>
      </c>
      <c r="E676" s="163">
        <v>95.535014098134994</v>
      </c>
      <c r="F676" s="164">
        <v>1433.0252114720249</v>
      </c>
      <c r="G676" s="165" t="s">
        <v>1654</v>
      </c>
      <c r="H676" s="162">
        <v>10590</v>
      </c>
    </row>
    <row r="677" spans="2:8" x14ac:dyDescent="0.25">
      <c r="B677" s="166" t="s">
        <v>1665</v>
      </c>
      <c r="C677" s="167" t="s">
        <v>1656</v>
      </c>
      <c r="D677" s="168">
        <v>1</v>
      </c>
      <c r="E677" s="169">
        <v>710.13379041844917</v>
      </c>
      <c r="F677" s="170">
        <v>710.13379041844917</v>
      </c>
      <c r="G677" s="171" t="s">
        <v>1659</v>
      </c>
      <c r="H677" s="168">
        <v>10612</v>
      </c>
    </row>
    <row r="678" spans="2:8" x14ac:dyDescent="0.25">
      <c r="B678" s="160" t="s">
        <v>1663</v>
      </c>
      <c r="C678" s="161" t="s">
        <v>1653</v>
      </c>
      <c r="D678" s="162">
        <v>21</v>
      </c>
      <c r="E678" s="163">
        <v>858.91696029735044</v>
      </c>
      <c r="F678" s="164">
        <v>18037.256166244359</v>
      </c>
      <c r="G678" s="165" t="s">
        <v>1654</v>
      </c>
      <c r="H678" s="162">
        <v>10656</v>
      </c>
    </row>
    <row r="679" spans="2:8" x14ac:dyDescent="0.25">
      <c r="B679" s="166" t="s">
        <v>1660</v>
      </c>
      <c r="C679" s="167" t="s">
        <v>355</v>
      </c>
      <c r="D679" s="168">
        <v>2</v>
      </c>
      <c r="E679" s="169">
        <v>19.147665484160999</v>
      </c>
      <c r="F679" s="170">
        <v>38.295330968321998</v>
      </c>
      <c r="G679" s="171" t="s">
        <v>1661</v>
      </c>
      <c r="H679" s="168">
        <v>10696</v>
      </c>
    </row>
    <row r="680" spans="2:8" x14ac:dyDescent="0.25">
      <c r="B680" s="160" t="s">
        <v>1671</v>
      </c>
      <c r="C680" s="161" t="s">
        <v>356</v>
      </c>
      <c r="D680" s="162">
        <v>0</v>
      </c>
      <c r="E680" s="163">
        <v>444.53228917292074</v>
      </c>
      <c r="F680" s="164">
        <v>0</v>
      </c>
      <c r="G680" s="165" t="s">
        <v>1651</v>
      </c>
      <c r="H680" s="162">
        <v>10710</v>
      </c>
    </row>
    <row r="681" spans="2:8" x14ac:dyDescent="0.25">
      <c r="B681" s="166" t="s">
        <v>1666</v>
      </c>
      <c r="C681" s="167" t="s">
        <v>356</v>
      </c>
      <c r="D681" s="168">
        <v>9</v>
      </c>
      <c r="E681" s="169">
        <v>332.52460871838827</v>
      </c>
      <c r="F681" s="170">
        <v>2992.7214784654943</v>
      </c>
      <c r="G681" s="171" t="s">
        <v>1667</v>
      </c>
      <c r="H681" s="168">
        <v>10719</v>
      </c>
    </row>
    <row r="682" spans="2:8" x14ac:dyDescent="0.25">
      <c r="B682" s="160" t="s">
        <v>1666</v>
      </c>
      <c r="C682" s="161" t="s">
        <v>356</v>
      </c>
      <c r="D682" s="162">
        <v>4</v>
      </c>
      <c r="E682" s="163">
        <v>332.52460871838827</v>
      </c>
      <c r="F682" s="164">
        <v>1330.0984348735531</v>
      </c>
      <c r="G682" s="165" t="s">
        <v>1667</v>
      </c>
      <c r="H682" s="162">
        <v>10777</v>
      </c>
    </row>
    <row r="683" spans="2:8" x14ac:dyDescent="0.25">
      <c r="B683" s="166" t="s">
        <v>1672</v>
      </c>
      <c r="C683" s="167" t="s">
        <v>1653</v>
      </c>
      <c r="D683" s="168">
        <v>5</v>
      </c>
      <c r="E683" s="169">
        <v>75.832140006051006</v>
      </c>
      <c r="F683" s="170">
        <v>379.16070003025504</v>
      </c>
      <c r="G683" s="171" t="s">
        <v>1661</v>
      </c>
      <c r="H683" s="168">
        <v>10803</v>
      </c>
    </row>
    <row r="684" spans="2:8" x14ac:dyDescent="0.25">
      <c r="B684" s="160" t="s">
        <v>1670</v>
      </c>
      <c r="C684" s="161" t="s">
        <v>356</v>
      </c>
      <c r="D684" s="162">
        <v>2</v>
      </c>
      <c r="E684" s="163">
        <v>508.42909319374786</v>
      </c>
      <c r="F684" s="164">
        <v>1016.8581863874957</v>
      </c>
      <c r="G684" s="165" t="s">
        <v>1661</v>
      </c>
      <c r="H684" s="162">
        <v>10816</v>
      </c>
    </row>
    <row r="685" spans="2:8" x14ac:dyDescent="0.25">
      <c r="B685" s="166" t="s">
        <v>1668</v>
      </c>
      <c r="C685" s="167" t="s">
        <v>355</v>
      </c>
      <c r="D685" s="168">
        <v>20</v>
      </c>
      <c r="E685" s="169">
        <v>901.83735540549128</v>
      </c>
      <c r="F685" s="170">
        <v>18036.747108109827</v>
      </c>
      <c r="G685" s="171" t="s">
        <v>1667</v>
      </c>
      <c r="H685" s="168">
        <v>10830</v>
      </c>
    </row>
    <row r="686" spans="2:8" x14ac:dyDescent="0.25">
      <c r="B686" s="160" t="s">
        <v>1658</v>
      </c>
      <c r="C686" s="161" t="s">
        <v>1653</v>
      </c>
      <c r="D686" s="162">
        <v>174</v>
      </c>
      <c r="E686" s="163">
        <v>412.65956623293988</v>
      </c>
      <c r="F686" s="164">
        <v>71802.764524531536</v>
      </c>
      <c r="G686" s="165" t="s">
        <v>1659</v>
      </c>
      <c r="H686" s="162">
        <v>10846</v>
      </c>
    </row>
    <row r="687" spans="2:8" x14ac:dyDescent="0.25">
      <c r="B687" s="166" t="s">
        <v>1652</v>
      </c>
      <c r="C687" s="167" t="s">
        <v>1653</v>
      </c>
      <c r="D687" s="168">
        <v>15</v>
      </c>
      <c r="E687" s="169">
        <v>95.535014098134994</v>
      </c>
      <c r="F687" s="170">
        <v>1433.0252114720249</v>
      </c>
      <c r="G687" s="171" t="s">
        <v>1654</v>
      </c>
      <c r="H687" s="168">
        <v>10868</v>
      </c>
    </row>
    <row r="688" spans="2:8" x14ac:dyDescent="0.25">
      <c r="B688" s="160" t="s">
        <v>1670</v>
      </c>
      <c r="C688" s="161" t="s">
        <v>356</v>
      </c>
      <c r="D688" s="162">
        <v>12</v>
      </c>
      <c r="E688" s="163">
        <v>508.42909319374786</v>
      </c>
      <c r="F688" s="164">
        <v>6101.1491183249746</v>
      </c>
      <c r="G688" s="165" t="s">
        <v>1661</v>
      </c>
      <c r="H688" s="162">
        <v>10944</v>
      </c>
    </row>
    <row r="689" spans="2:8" x14ac:dyDescent="0.25">
      <c r="B689" s="166" t="s">
        <v>1671</v>
      </c>
      <c r="C689" s="167" t="s">
        <v>356</v>
      </c>
      <c r="D689" s="168">
        <v>1</v>
      </c>
      <c r="E689" s="169">
        <v>444.53228917292074</v>
      </c>
      <c r="F689" s="170">
        <v>444.53228917292074</v>
      </c>
      <c r="G689" s="171" t="s">
        <v>1651</v>
      </c>
      <c r="H689" s="168">
        <v>11070</v>
      </c>
    </row>
    <row r="690" spans="2:8" x14ac:dyDescent="0.25">
      <c r="B690" s="160" t="s">
        <v>1664</v>
      </c>
      <c r="C690" s="161" t="s">
        <v>355</v>
      </c>
      <c r="D690" s="162">
        <v>9</v>
      </c>
      <c r="E690" s="163">
        <v>246.5</v>
      </c>
      <c r="F690" s="164">
        <v>2218.5</v>
      </c>
      <c r="G690" s="165" t="s">
        <v>1651</v>
      </c>
      <c r="H690" s="162">
        <v>11072</v>
      </c>
    </row>
    <row r="691" spans="2:8" x14ac:dyDescent="0.25">
      <c r="B691" s="166" t="s">
        <v>1670</v>
      </c>
      <c r="C691" s="167" t="s">
        <v>356</v>
      </c>
      <c r="D691" s="168">
        <v>12</v>
      </c>
      <c r="E691" s="169">
        <v>508.42909319374786</v>
      </c>
      <c r="F691" s="170">
        <v>6101.1491183249746</v>
      </c>
      <c r="G691" s="171" t="s">
        <v>1661</v>
      </c>
      <c r="H691" s="168">
        <v>11088</v>
      </c>
    </row>
    <row r="692" spans="2:8" x14ac:dyDescent="0.25">
      <c r="B692" s="160" t="s">
        <v>1658</v>
      </c>
      <c r="C692" s="161" t="s">
        <v>1653</v>
      </c>
      <c r="D692" s="162">
        <v>200</v>
      </c>
      <c r="E692" s="163">
        <v>412.65956623293988</v>
      </c>
      <c r="F692" s="164">
        <v>82531.913246587981</v>
      </c>
      <c r="G692" s="165" t="s">
        <v>1659</v>
      </c>
      <c r="H692" s="162">
        <v>11130</v>
      </c>
    </row>
    <row r="693" spans="2:8" x14ac:dyDescent="0.25">
      <c r="B693" s="166" t="s">
        <v>1670</v>
      </c>
      <c r="C693" s="167" t="s">
        <v>356</v>
      </c>
      <c r="D693" s="168">
        <v>12</v>
      </c>
      <c r="E693" s="169">
        <v>508.42909319374786</v>
      </c>
      <c r="F693" s="170">
        <v>6101.1491183249746</v>
      </c>
      <c r="G693" s="171" t="s">
        <v>1661</v>
      </c>
      <c r="H693" s="168">
        <v>11200</v>
      </c>
    </row>
    <row r="694" spans="2:8" x14ac:dyDescent="0.25">
      <c r="B694" s="160" t="s">
        <v>1669</v>
      </c>
      <c r="C694" s="161" t="s">
        <v>1656</v>
      </c>
      <c r="D694" s="162">
        <v>64</v>
      </c>
      <c r="E694" s="163">
        <v>58.506537185795999</v>
      </c>
      <c r="F694" s="164">
        <v>3744.4183798909439</v>
      </c>
      <c r="G694" s="165" t="s">
        <v>1659</v>
      </c>
      <c r="H694" s="162">
        <v>11250</v>
      </c>
    </row>
    <row r="695" spans="2:8" x14ac:dyDescent="0.25">
      <c r="B695" s="166" t="s">
        <v>1657</v>
      </c>
      <c r="C695" s="167" t="s">
        <v>355</v>
      </c>
      <c r="D695" s="168">
        <v>2</v>
      </c>
      <c r="E695" s="169">
        <v>40.333238638787542</v>
      </c>
      <c r="F695" s="170">
        <v>80.666477277575083</v>
      </c>
      <c r="G695" s="171" t="s">
        <v>1654</v>
      </c>
      <c r="H695" s="168">
        <v>11260</v>
      </c>
    </row>
    <row r="696" spans="2:8" x14ac:dyDescent="0.25">
      <c r="B696" s="160" t="s">
        <v>1664</v>
      </c>
      <c r="C696" s="161" t="s">
        <v>355</v>
      </c>
      <c r="D696" s="162">
        <v>20</v>
      </c>
      <c r="E696" s="163">
        <v>246.5</v>
      </c>
      <c r="F696" s="164">
        <v>4930</v>
      </c>
      <c r="G696" s="165" t="s">
        <v>1651</v>
      </c>
      <c r="H696" s="162">
        <v>11300</v>
      </c>
    </row>
    <row r="697" spans="2:8" x14ac:dyDescent="0.25">
      <c r="B697" s="166" t="s">
        <v>1668</v>
      </c>
      <c r="C697" s="167" t="s">
        <v>355</v>
      </c>
      <c r="D697" s="168">
        <v>20</v>
      </c>
      <c r="E697" s="169">
        <v>901.83735540549128</v>
      </c>
      <c r="F697" s="170">
        <v>18036.747108109827</v>
      </c>
      <c r="G697" s="171" t="s">
        <v>1667</v>
      </c>
      <c r="H697" s="168">
        <v>11326</v>
      </c>
    </row>
    <row r="698" spans="2:8" x14ac:dyDescent="0.25">
      <c r="B698" s="160" t="s">
        <v>1671</v>
      </c>
      <c r="C698" s="161" t="s">
        <v>356</v>
      </c>
      <c r="D698" s="162">
        <v>0</v>
      </c>
      <c r="E698" s="163">
        <v>444.53228917292074</v>
      </c>
      <c r="F698" s="164">
        <v>0</v>
      </c>
      <c r="G698" s="165" t="s">
        <v>1651</v>
      </c>
      <c r="H698" s="162">
        <v>11362</v>
      </c>
    </row>
    <row r="699" spans="2:8" x14ac:dyDescent="0.25">
      <c r="B699" s="166" t="s">
        <v>1663</v>
      </c>
      <c r="C699" s="167" t="s">
        <v>1653</v>
      </c>
      <c r="D699" s="168">
        <v>21</v>
      </c>
      <c r="E699" s="169">
        <v>858.91696029735044</v>
      </c>
      <c r="F699" s="170">
        <v>18037.256166244359</v>
      </c>
      <c r="G699" s="171" t="s">
        <v>1654</v>
      </c>
      <c r="H699" s="168">
        <v>11376</v>
      </c>
    </row>
    <row r="700" spans="2:8" x14ac:dyDescent="0.25">
      <c r="B700" s="160" t="s">
        <v>1660</v>
      </c>
      <c r="C700" s="161" t="s">
        <v>355</v>
      </c>
      <c r="D700" s="162">
        <v>2</v>
      </c>
      <c r="E700" s="163">
        <v>19.147665484160999</v>
      </c>
      <c r="F700" s="164">
        <v>38.295330968321998</v>
      </c>
      <c r="G700" s="165" t="s">
        <v>1661</v>
      </c>
      <c r="H700" s="162">
        <v>11440</v>
      </c>
    </row>
    <row r="701" spans="2:8" x14ac:dyDescent="0.25">
      <c r="B701" s="166" t="s">
        <v>1671</v>
      </c>
      <c r="C701" s="167" t="s">
        <v>356</v>
      </c>
      <c r="D701" s="168">
        <v>1</v>
      </c>
      <c r="E701" s="169">
        <v>444.53228917292074</v>
      </c>
      <c r="F701" s="170">
        <v>444.53228917292074</v>
      </c>
      <c r="G701" s="171" t="s">
        <v>1651</v>
      </c>
      <c r="H701" s="168">
        <v>11492</v>
      </c>
    </row>
    <row r="702" spans="2:8" x14ac:dyDescent="0.25">
      <c r="B702" s="160" t="s">
        <v>1662</v>
      </c>
      <c r="C702" s="161" t="s">
        <v>1656</v>
      </c>
      <c r="D702" s="162">
        <v>73</v>
      </c>
      <c r="E702" s="163">
        <v>918.94676988651963</v>
      </c>
      <c r="F702" s="164">
        <v>67083.114201715929</v>
      </c>
      <c r="G702" s="165" t="s">
        <v>1661</v>
      </c>
      <c r="H702" s="162">
        <v>11494</v>
      </c>
    </row>
    <row r="703" spans="2:8" x14ac:dyDescent="0.25">
      <c r="B703" s="166" t="s">
        <v>1672</v>
      </c>
      <c r="C703" s="167" t="s">
        <v>1653</v>
      </c>
      <c r="D703" s="168">
        <v>5</v>
      </c>
      <c r="E703" s="169">
        <v>75.832140006051006</v>
      </c>
      <c r="F703" s="170">
        <v>379.16070003025504</v>
      </c>
      <c r="G703" s="171" t="s">
        <v>1661</v>
      </c>
      <c r="H703" s="168">
        <v>11505</v>
      </c>
    </row>
    <row r="704" spans="2:8" x14ac:dyDescent="0.25">
      <c r="B704" s="160" t="s">
        <v>1660</v>
      </c>
      <c r="C704" s="161" t="s">
        <v>355</v>
      </c>
      <c r="D704" s="162">
        <v>2</v>
      </c>
      <c r="E704" s="163">
        <v>19.147665484160999</v>
      </c>
      <c r="F704" s="164">
        <v>38.295330968321998</v>
      </c>
      <c r="G704" s="165" t="s">
        <v>1661</v>
      </c>
      <c r="H704" s="162">
        <v>11536</v>
      </c>
    </row>
    <row r="705" spans="2:8" x14ac:dyDescent="0.25">
      <c r="B705" s="166" t="s">
        <v>1650</v>
      </c>
      <c r="C705" s="167" t="s">
        <v>356</v>
      </c>
      <c r="D705" s="168">
        <v>101</v>
      </c>
      <c r="E705" s="169">
        <v>685.08452972448958</v>
      </c>
      <c r="F705" s="170">
        <v>69193.537502173451</v>
      </c>
      <c r="G705" s="171" t="s">
        <v>1651</v>
      </c>
      <c r="H705" s="168">
        <v>11540</v>
      </c>
    </row>
    <row r="706" spans="2:8" x14ac:dyDescent="0.25">
      <c r="B706" s="160" t="s">
        <v>1671</v>
      </c>
      <c r="C706" s="161" t="s">
        <v>356</v>
      </c>
      <c r="D706" s="162">
        <v>1</v>
      </c>
      <c r="E706" s="163">
        <v>444.53228917292074</v>
      </c>
      <c r="F706" s="164">
        <v>444.53228917292074</v>
      </c>
      <c r="G706" s="165" t="s">
        <v>1651</v>
      </c>
      <c r="H706" s="162">
        <v>11564</v>
      </c>
    </row>
    <row r="707" spans="2:8" x14ac:dyDescent="0.25">
      <c r="B707" s="166" t="s">
        <v>1671</v>
      </c>
      <c r="C707" s="167" t="s">
        <v>356</v>
      </c>
      <c r="D707" s="168">
        <v>1</v>
      </c>
      <c r="E707" s="169">
        <v>444.53228917292074</v>
      </c>
      <c r="F707" s="170">
        <v>444.53228917292074</v>
      </c>
      <c r="G707" s="171" t="s">
        <v>1651</v>
      </c>
      <c r="H707" s="168">
        <v>11570</v>
      </c>
    </row>
    <row r="708" spans="2:8" x14ac:dyDescent="0.25">
      <c r="B708" s="160" t="s">
        <v>1657</v>
      </c>
      <c r="C708" s="161" t="s">
        <v>355</v>
      </c>
      <c r="D708" s="162">
        <v>31</v>
      </c>
      <c r="E708" s="163">
        <v>40.333238638787542</v>
      </c>
      <c r="F708" s="164">
        <v>1250.3303978024137</v>
      </c>
      <c r="G708" s="165" t="s">
        <v>1654</v>
      </c>
      <c r="H708" s="162">
        <v>11574</v>
      </c>
    </row>
    <row r="709" spans="2:8" x14ac:dyDescent="0.25">
      <c r="B709" s="166" t="s">
        <v>1662</v>
      </c>
      <c r="C709" s="167" t="s">
        <v>1656</v>
      </c>
      <c r="D709" s="168">
        <v>90</v>
      </c>
      <c r="E709" s="169">
        <v>918.94676988651963</v>
      </c>
      <c r="F709" s="170">
        <v>82705.20928978677</v>
      </c>
      <c r="G709" s="171" t="s">
        <v>1661</v>
      </c>
      <c r="H709" s="168">
        <v>11620</v>
      </c>
    </row>
    <row r="710" spans="2:8" x14ac:dyDescent="0.25">
      <c r="B710" s="160" t="s">
        <v>1650</v>
      </c>
      <c r="C710" s="161" t="s">
        <v>356</v>
      </c>
      <c r="D710" s="162">
        <v>46</v>
      </c>
      <c r="E710" s="163">
        <v>685.08452972448958</v>
      </c>
      <c r="F710" s="164">
        <v>31513.888367326523</v>
      </c>
      <c r="G710" s="165" t="s">
        <v>1651</v>
      </c>
      <c r="H710" s="162">
        <v>11629</v>
      </c>
    </row>
    <row r="711" spans="2:8" x14ac:dyDescent="0.25">
      <c r="B711" s="166" t="s">
        <v>1658</v>
      </c>
      <c r="C711" s="167" t="s">
        <v>1653</v>
      </c>
      <c r="D711" s="168">
        <v>200</v>
      </c>
      <c r="E711" s="169">
        <v>412.65956623293988</v>
      </c>
      <c r="F711" s="170">
        <v>82531.913246587981</v>
      </c>
      <c r="G711" s="171" t="s">
        <v>1659</v>
      </c>
      <c r="H711" s="168">
        <v>11640</v>
      </c>
    </row>
    <row r="712" spans="2:8" x14ac:dyDescent="0.25">
      <c r="B712" s="160" t="s">
        <v>1650</v>
      </c>
      <c r="C712" s="161" t="s">
        <v>356</v>
      </c>
      <c r="D712" s="162">
        <v>46</v>
      </c>
      <c r="E712" s="163">
        <v>685.08452972448958</v>
      </c>
      <c r="F712" s="164">
        <v>31513.888367326523</v>
      </c>
      <c r="G712" s="165" t="s">
        <v>1651</v>
      </c>
      <c r="H712" s="162">
        <v>11691</v>
      </c>
    </row>
    <row r="713" spans="2:8" x14ac:dyDescent="0.25">
      <c r="B713" s="166" t="s">
        <v>1666</v>
      </c>
      <c r="C713" s="167" t="s">
        <v>356</v>
      </c>
      <c r="D713" s="168">
        <v>9</v>
      </c>
      <c r="E713" s="169">
        <v>332.52460871838827</v>
      </c>
      <c r="F713" s="170">
        <v>2992.7214784654943</v>
      </c>
      <c r="G713" s="171" t="s">
        <v>1667</v>
      </c>
      <c r="H713" s="168">
        <v>11697</v>
      </c>
    </row>
    <row r="714" spans="2:8" x14ac:dyDescent="0.25">
      <c r="B714" s="160" t="s">
        <v>1657</v>
      </c>
      <c r="C714" s="161" t="s">
        <v>355</v>
      </c>
      <c r="D714" s="162">
        <v>31</v>
      </c>
      <c r="E714" s="163">
        <v>40.333238638787542</v>
      </c>
      <c r="F714" s="164">
        <v>1250.3303978024137</v>
      </c>
      <c r="G714" s="165" t="s">
        <v>1654</v>
      </c>
      <c r="H714" s="162">
        <v>11732</v>
      </c>
    </row>
    <row r="715" spans="2:8" x14ac:dyDescent="0.25">
      <c r="B715" s="166" t="s">
        <v>1666</v>
      </c>
      <c r="C715" s="167" t="s">
        <v>356</v>
      </c>
      <c r="D715" s="168">
        <v>9</v>
      </c>
      <c r="E715" s="169">
        <v>332.52460871838827</v>
      </c>
      <c r="F715" s="170">
        <v>2992.7214784654943</v>
      </c>
      <c r="G715" s="171" t="s">
        <v>1667</v>
      </c>
      <c r="H715" s="168">
        <v>11799</v>
      </c>
    </row>
    <row r="716" spans="2:8" x14ac:dyDescent="0.25">
      <c r="B716" s="160" t="s">
        <v>1672</v>
      </c>
      <c r="C716" s="161" t="s">
        <v>1653</v>
      </c>
      <c r="D716" s="162">
        <v>23</v>
      </c>
      <c r="E716" s="163">
        <v>75.832140006051006</v>
      </c>
      <c r="F716" s="164">
        <v>1744.1392201391732</v>
      </c>
      <c r="G716" s="165" t="s">
        <v>1661</v>
      </c>
      <c r="H716" s="162">
        <v>11820</v>
      </c>
    </row>
    <row r="717" spans="2:8" x14ac:dyDescent="0.25">
      <c r="B717" s="166" t="s">
        <v>1665</v>
      </c>
      <c r="C717" s="167" t="s">
        <v>1656</v>
      </c>
      <c r="D717" s="168">
        <v>14</v>
      </c>
      <c r="E717" s="169">
        <v>710.13379041844917</v>
      </c>
      <c r="F717" s="170">
        <v>9941.8730658582881</v>
      </c>
      <c r="G717" s="171" t="s">
        <v>1659</v>
      </c>
      <c r="H717" s="168">
        <v>11850</v>
      </c>
    </row>
    <row r="718" spans="2:8" x14ac:dyDescent="0.25">
      <c r="B718" s="160" t="s">
        <v>1672</v>
      </c>
      <c r="C718" s="161" t="s">
        <v>1653</v>
      </c>
      <c r="D718" s="162">
        <v>23</v>
      </c>
      <c r="E718" s="163">
        <v>75.832140006051006</v>
      </c>
      <c r="F718" s="164">
        <v>1744.1392201391732</v>
      </c>
      <c r="G718" s="165" t="s">
        <v>1661</v>
      </c>
      <c r="H718" s="162">
        <v>11858</v>
      </c>
    </row>
    <row r="719" spans="2:8" x14ac:dyDescent="0.25">
      <c r="B719" s="166" t="s">
        <v>1669</v>
      </c>
      <c r="C719" s="167" t="s">
        <v>1656</v>
      </c>
      <c r="D719" s="168">
        <v>35</v>
      </c>
      <c r="E719" s="169">
        <v>58.506537185795999</v>
      </c>
      <c r="F719" s="170">
        <v>2047.7288015028601</v>
      </c>
      <c r="G719" s="171" t="s">
        <v>1659</v>
      </c>
      <c r="H719" s="168">
        <v>12006</v>
      </c>
    </row>
    <row r="720" spans="2:8" x14ac:dyDescent="0.25">
      <c r="B720" s="160" t="s">
        <v>1668</v>
      </c>
      <c r="C720" s="161" t="s">
        <v>355</v>
      </c>
      <c r="D720" s="162">
        <v>12</v>
      </c>
      <c r="E720" s="163">
        <v>901.83735540549128</v>
      </c>
      <c r="F720" s="164">
        <v>10822.048264865894</v>
      </c>
      <c r="G720" s="165" t="s">
        <v>1667</v>
      </c>
      <c r="H720" s="162">
        <v>12176</v>
      </c>
    </row>
    <row r="721" spans="2:8" x14ac:dyDescent="0.25">
      <c r="B721" s="166" t="s">
        <v>1657</v>
      </c>
      <c r="C721" s="167" t="s">
        <v>355</v>
      </c>
      <c r="D721" s="168">
        <v>2</v>
      </c>
      <c r="E721" s="169">
        <v>40.333238638787542</v>
      </c>
      <c r="F721" s="170">
        <v>80.666477277575083</v>
      </c>
      <c r="G721" s="171" t="s">
        <v>1654</v>
      </c>
      <c r="H721" s="168">
        <v>12180</v>
      </c>
    </row>
    <row r="722" spans="2:8" x14ac:dyDescent="0.25">
      <c r="B722" s="160" t="s">
        <v>1664</v>
      </c>
      <c r="C722" s="161" t="s">
        <v>355</v>
      </c>
      <c r="D722" s="162">
        <v>20</v>
      </c>
      <c r="E722" s="163">
        <v>246.5</v>
      </c>
      <c r="F722" s="164">
        <v>4930</v>
      </c>
      <c r="G722" s="165" t="s">
        <v>1651</v>
      </c>
      <c r="H722" s="162">
        <v>12180</v>
      </c>
    </row>
    <row r="723" spans="2:8" x14ac:dyDescent="0.25">
      <c r="B723" s="166" t="s">
        <v>1657</v>
      </c>
      <c r="C723" s="167" t="s">
        <v>355</v>
      </c>
      <c r="D723" s="168">
        <v>31</v>
      </c>
      <c r="E723" s="169">
        <v>40.333238638787542</v>
      </c>
      <c r="F723" s="170">
        <v>1250.3303978024137</v>
      </c>
      <c r="G723" s="171" t="s">
        <v>1654</v>
      </c>
      <c r="H723" s="168">
        <v>12220</v>
      </c>
    </row>
    <row r="724" spans="2:8" x14ac:dyDescent="0.25">
      <c r="B724" s="160" t="s">
        <v>1665</v>
      </c>
      <c r="C724" s="161" t="s">
        <v>1656</v>
      </c>
      <c r="D724" s="162">
        <v>14</v>
      </c>
      <c r="E724" s="163">
        <v>710.13379041844917</v>
      </c>
      <c r="F724" s="164">
        <v>9941.8730658582881</v>
      </c>
      <c r="G724" s="165" t="s">
        <v>1659</v>
      </c>
      <c r="H724" s="162">
        <v>12250</v>
      </c>
    </row>
    <row r="725" spans="2:8" x14ac:dyDescent="0.25">
      <c r="B725" s="166" t="s">
        <v>1669</v>
      </c>
      <c r="C725" s="167" t="s">
        <v>1656</v>
      </c>
      <c r="D725" s="168">
        <v>64</v>
      </c>
      <c r="E725" s="169">
        <v>58.506537185795999</v>
      </c>
      <c r="F725" s="170">
        <v>3744.4183798909439</v>
      </c>
      <c r="G725" s="171" t="s">
        <v>1659</v>
      </c>
      <c r="H725" s="168">
        <v>12276</v>
      </c>
    </row>
    <row r="726" spans="2:8" x14ac:dyDescent="0.25">
      <c r="B726" s="160" t="s">
        <v>1668</v>
      </c>
      <c r="C726" s="161" t="s">
        <v>355</v>
      </c>
      <c r="D726" s="162">
        <v>20</v>
      </c>
      <c r="E726" s="163">
        <v>901.83735540549128</v>
      </c>
      <c r="F726" s="164">
        <v>18036.747108109827</v>
      </c>
      <c r="G726" s="165" t="s">
        <v>1667</v>
      </c>
      <c r="H726" s="162">
        <v>12339</v>
      </c>
    </row>
    <row r="727" spans="2:8" x14ac:dyDescent="0.25">
      <c r="B727" s="166" t="s">
        <v>1655</v>
      </c>
      <c r="C727" s="167" t="s">
        <v>1656</v>
      </c>
      <c r="D727" s="168">
        <v>2</v>
      </c>
      <c r="E727" s="169">
        <v>722.60968396089356</v>
      </c>
      <c r="F727" s="170">
        <v>1445.2193679217871</v>
      </c>
      <c r="G727" s="171" t="s">
        <v>1654</v>
      </c>
      <c r="H727" s="168">
        <v>12359</v>
      </c>
    </row>
    <row r="728" spans="2:8" x14ac:dyDescent="0.25">
      <c r="B728" s="160" t="s">
        <v>1662</v>
      </c>
      <c r="C728" s="161" t="s">
        <v>1656</v>
      </c>
      <c r="D728" s="162">
        <v>90</v>
      </c>
      <c r="E728" s="163">
        <v>918.94676988651963</v>
      </c>
      <c r="F728" s="164">
        <v>82705.20928978677</v>
      </c>
      <c r="G728" s="165" t="s">
        <v>1661</v>
      </c>
      <c r="H728" s="162">
        <v>12368</v>
      </c>
    </row>
    <row r="729" spans="2:8" x14ac:dyDescent="0.25">
      <c r="B729" s="166" t="s">
        <v>1665</v>
      </c>
      <c r="C729" s="167" t="s">
        <v>1656</v>
      </c>
      <c r="D729" s="168">
        <v>14</v>
      </c>
      <c r="E729" s="169">
        <v>710.13379041844917</v>
      </c>
      <c r="F729" s="170">
        <v>9941.8730658582881</v>
      </c>
      <c r="G729" s="171" t="s">
        <v>1659</v>
      </c>
      <c r="H729" s="168">
        <v>12464</v>
      </c>
    </row>
    <row r="730" spans="2:8" x14ac:dyDescent="0.25">
      <c r="B730" s="160" t="s">
        <v>1658</v>
      </c>
      <c r="C730" s="161" t="s">
        <v>1653</v>
      </c>
      <c r="D730" s="162">
        <v>174</v>
      </c>
      <c r="E730" s="163">
        <v>412.65956623293988</v>
      </c>
      <c r="F730" s="164">
        <v>71802.764524531536</v>
      </c>
      <c r="G730" s="165" t="s">
        <v>1659</v>
      </c>
      <c r="H730" s="162">
        <v>12492</v>
      </c>
    </row>
    <row r="731" spans="2:8" x14ac:dyDescent="0.25">
      <c r="B731" s="166" t="s">
        <v>1650</v>
      </c>
      <c r="C731" s="167" t="s">
        <v>356</v>
      </c>
      <c r="D731" s="168">
        <v>46</v>
      </c>
      <c r="E731" s="169">
        <v>685.08452972448958</v>
      </c>
      <c r="F731" s="170">
        <v>31513.888367326523</v>
      </c>
      <c r="G731" s="171" t="s">
        <v>1651</v>
      </c>
      <c r="H731" s="168">
        <v>12500</v>
      </c>
    </row>
    <row r="732" spans="2:8" x14ac:dyDescent="0.25">
      <c r="B732" s="160" t="s">
        <v>1665</v>
      </c>
      <c r="C732" s="161" t="s">
        <v>1656</v>
      </c>
      <c r="D732" s="162">
        <v>1</v>
      </c>
      <c r="E732" s="163">
        <v>710.13379041844917</v>
      </c>
      <c r="F732" s="164">
        <v>710.13379041844917</v>
      </c>
      <c r="G732" s="165" t="s">
        <v>1659</v>
      </c>
      <c r="H732" s="162">
        <v>12562</v>
      </c>
    </row>
    <row r="733" spans="2:8" x14ac:dyDescent="0.25">
      <c r="B733" s="166" t="s">
        <v>1666</v>
      </c>
      <c r="C733" s="167" t="s">
        <v>356</v>
      </c>
      <c r="D733" s="168">
        <v>4</v>
      </c>
      <c r="E733" s="169">
        <v>332.52460871838827</v>
      </c>
      <c r="F733" s="170">
        <v>1330.0984348735531</v>
      </c>
      <c r="G733" s="171" t="s">
        <v>1667</v>
      </c>
      <c r="H733" s="168">
        <v>12606</v>
      </c>
    </row>
    <row r="734" spans="2:8" x14ac:dyDescent="0.25">
      <c r="B734" s="160" t="s">
        <v>1669</v>
      </c>
      <c r="C734" s="161" t="s">
        <v>1656</v>
      </c>
      <c r="D734" s="162">
        <v>64</v>
      </c>
      <c r="E734" s="163">
        <v>58.506537185795999</v>
      </c>
      <c r="F734" s="164">
        <v>3744.4183798909439</v>
      </c>
      <c r="G734" s="165" t="s">
        <v>1659</v>
      </c>
      <c r="H734" s="162">
        <v>12624</v>
      </c>
    </row>
    <row r="735" spans="2:8" x14ac:dyDescent="0.25">
      <c r="B735" s="166" t="s">
        <v>1660</v>
      </c>
      <c r="C735" s="167" t="s">
        <v>355</v>
      </c>
      <c r="D735" s="168">
        <v>2</v>
      </c>
      <c r="E735" s="169">
        <v>19.147665484160999</v>
      </c>
      <c r="F735" s="170">
        <v>38.295330968321998</v>
      </c>
      <c r="G735" s="171" t="s">
        <v>1661</v>
      </c>
      <c r="H735" s="168">
        <v>12660</v>
      </c>
    </row>
    <row r="736" spans="2:8" x14ac:dyDescent="0.25">
      <c r="B736" s="160" t="s">
        <v>1662</v>
      </c>
      <c r="C736" s="161" t="s">
        <v>1656</v>
      </c>
      <c r="D736" s="162">
        <v>73</v>
      </c>
      <c r="E736" s="163">
        <v>918.94676988651963</v>
      </c>
      <c r="F736" s="164">
        <v>67083.114201715929</v>
      </c>
      <c r="G736" s="165" t="s">
        <v>1661</v>
      </c>
      <c r="H736" s="162">
        <v>12663</v>
      </c>
    </row>
    <row r="737" spans="2:8" x14ac:dyDescent="0.25">
      <c r="B737" s="166" t="s">
        <v>1660</v>
      </c>
      <c r="C737" s="167" t="s">
        <v>355</v>
      </c>
      <c r="D737" s="168">
        <v>2</v>
      </c>
      <c r="E737" s="169">
        <v>19.147665484160999</v>
      </c>
      <c r="F737" s="170">
        <v>38.295330968321998</v>
      </c>
      <c r="G737" s="171" t="s">
        <v>1661</v>
      </c>
      <c r="H737" s="168">
        <v>12712</v>
      </c>
    </row>
    <row r="738" spans="2:8" x14ac:dyDescent="0.25">
      <c r="B738" s="160" t="s">
        <v>1660</v>
      </c>
      <c r="C738" s="161" t="s">
        <v>355</v>
      </c>
      <c r="D738" s="162">
        <v>2</v>
      </c>
      <c r="E738" s="163">
        <v>19.147665484160999</v>
      </c>
      <c r="F738" s="164">
        <v>38.295330968321998</v>
      </c>
      <c r="G738" s="165" t="s">
        <v>1661</v>
      </c>
      <c r="H738" s="162">
        <v>12788</v>
      </c>
    </row>
    <row r="739" spans="2:8" x14ac:dyDescent="0.25">
      <c r="B739" s="166" t="s">
        <v>1650</v>
      </c>
      <c r="C739" s="167" t="s">
        <v>356</v>
      </c>
      <c r="D739" s="168">
        <v>101</v>
      </c>
      <c r="E739" s="169">
        <v>685.08452972448958</v>
      </c>
      <c r="F739" s="170">
        <v>69193.537502173451</v>
      </c>
      <c r="G739" s="171" t="s">
        <v>1651</v>
      </c>
      <c r="H739" s="168">
        <v>12789</v>
      </c>
    </row>
    <row r="740" spans="2:8" x14ac:dyDescent="0.25">
      <c r="B740" s="160" t="s">
        <v>1655</v>
      </c>
      <c r="C740" s="161" t="s">
        <v>1656</v>
      </c>
      <c r="D740" s="162">
        <v>3</v>
      </c>
      <c r="E740" s="163">
        <v>722.60968396089356</v>
      </c>
      <c r="F740" s="164">
        <v>2167.8290518826807</v>
      </c>
      <c r="G740" s="165" t="s">
        <v>1654</v>
      </c>
      <c r="H740" s="162">
        <v>12798</v>
      </c>
    </row>
    <row r="741" spans="2:8" x14ac:dyDescent="0.25">
      <c r="B741" s="166" t="s">
        <v>1652</v>
      </c>
      <c r="C741" s="167" t="s">
        <v>1653</v>
      </c>
      <c r="D741" s="168">
        <v>15</v>
      </c>
      <c r="E741" s="169">
        <v>95.535014098134994</v>
      </c>
      <c r="F741" s="170">
        <v>1433.0252114720249</v>
      </c>
      <c r="G741" s="171" t="s">
        <v>1654</v>
      </c>
      <c r="H741" s="168">
        <v>12806</v>
      </c>
    </row>
    <row r="742" spans="2:8" x14ac:dyDescent="0.25">
      <c r="B742" s="160" t="s">
        <v>1652</v>
      </c>
      <c r="C742" s="161" t="s">
        <v>1653</v>
      </c>
      <c r="D742" s="162">
        <v>7</v>
      </c>
      <c r="E742" s="163">
        <v>95.535014098134994</v>
      </c>
      <c r="F742" s="164">
        <v>668.74509868694497</v>
      </c>
      <c r="G742" s="165" t="s">
        <v>1654</v>
      </c>
      <c r="H742" s="162">
        <v>12818</v>
      </c>
    </row>
    <row r="743" spans="2:8" x14ac:dyDescent="0.25">
      <c r="B743" s="166" t="s">
        <v>1657</v>
      </c>
      <c r="C743" s="167" t="s">
        <v>355</v>
      </c>
      <c r="D743" s="168">
        <v>31</v>
      </c>
      <c r="E743" s="169">
        <v>40.333238638787542</v>
      </c>
      <c r="F743" s="170">
        <v>1250.3303978024137</v>
      </c>
      <c r="G743" s="171" t="s">
        <v>1654</v>
      </c>
      <c r="H743" s="168">
        <v>12848</v>
      </c>
    </row>
    <row r="744" spans="2:8" x14ac:dyDescent="0.25">
      <c r="B744" s="160" t="s">
        <v>1669</v>
      </c>
      <c r="C744" s="161" t="s">
        <v>1656</v>
      </c>
      <c r="D744" s="162">
        <v>35</v>
      </c>
      <c r="E744" s="163">
        <v>58.506537185795999</v>
      </c>
      <c r="F744" s="164">
        <v>2047.7288015028601</v>
      </c>
      <c r="G744" s="165" t="s">
        <v>1659</v>
      </c>
      <c r="H744" s="162">
        <v>12930</v>
      </c>
    </row>
    <row r="745" spans="2:8" x14ac:dyDescent="0.25">
      <c r="B745" s="166" t="s">
        <v>1669</v>
      </c>
      <c r="C745" s="167" t="s">
        <v>1656</v>
      </c>
      <c r="D745" s="168">
        <v>64</v>
      </c>
      <c r="E745" s="169">
        <v>58.506537185795999</v>
      </c>
      <c r="F745" s="170">
        <v>3744.4183798909439</v>
      </c>
      <c r="G745" s="171" t="s">
        <v>1659</v>
      </c>
      <c r="H745" s="168">
        <v>12936</v>
      </c>
    </row>
    <row r="746" spans="2:8" x14ac:dyDescent="0.25">
      <c r="B746" s="160" t="s">
        <v>1670</v>
      </c>
      <c r="C746" s="161" t="s">
        <v>356</v>
      </c>
      <c r="D746" s="162">
        <v>2</v>
      </c>
      <c r="E746" s="163">
        <v>508.42909319374786</v>
      </c>
      <c r="F746" s="164">
        <v>1016.8581863874957</v>
      </c>
      <c r="G746" s="165" t="s">
        <v>1661</v>
      </c>
      <c r="H746" s="162">
        <v>12960</v>
      </c>
    </row>
    <row r="747" spans="2:8" x14ac:dyDescent="0.25">
      <c r="B747" s="166" t="s">
        <v>1663</v>
      </c>
      <c r="C747" s="167" t="s">
        <v>1653</v>
      </c>
      <c r="D747" s="168">
        <v>28</v>
      </c>
      <c r="E747" s="169">
        <v>858.91696029735044</v>
      </c>
      <c r="F747" s="170">
        <v>24049.674888325811</v>
      </c>
      <c r="G747" s="171" t="s">
        <v>1654</v>
      </c>
      <c r="H747" s="168">
        <v>12960</v>
      </c>
    </row>
    <row r="748" spans="2:8" x14ac:dyDescent="0.25">
      <c r="B748" s="160" t="s">
        <v>1664</v>
      </c>
      <c r="C748" s="161" t="s">
        <v>355</v>
      </c>
      <c r="D748" s="162">
        <v>9</v>
      </c>
      <c r="E748" s="163">
        <v>246.5</v>
      </c>
      <c r="F748" s="164">
        <v>2218.5</v>
      </c>
      <c r="G748" s="165" t="s">
        <v>1651</v>
      </c>
      <c r="H748" s="162">
        <v>12972</v>
      </c>
    </row>
    <row r="749" spans="2:8" x14ac:dyDescent="0.25">
      <c r="B749" s="166" t="s">
        <v>1650</v>
      </c>
      <c r="C749" s="167" t="s">
        <v>356</v>
      </c>
      <c r="D749" s="168">
        <v>101</v>
      </c>
      <c r="E749" s="169">
        <v>685.08452972448958</v>
      </c>
      <c r="F749" s="170">
        <v>69193.537502173451</v>
      </c>
      <c r="G749" s="171" t="s">
        <v>1651</v>
      </c>
      <c r="H749" s="168">
        <v>12987</v>
      </c>
    </row>
    <row r="750" spans="2:8" x14ac:dyDescent="0.25">
      <c r="B750" s="160" t="s">
        <v>1657</v>
      </c>
      <c r="C750" s="161" t="s">
        <v>355</v>
      </c>
      <c r="D750" s="162">
        <v>31</v>
      </c>
      <c r="E750" s="163">
        <v>40.333238638787542</v>
      </c>
      <c r="F750" s="164">
        <v>1250.3303978024137</v>
      </c>
      <c r="G750" s="165" t="s">
        <v>1654</v>
      </c>
      <c r="H750" s="162">
        <v>13041</v>
      </c>
    </row>
    <row r="751" spans="2:8" x14ac:dyDescent="0.25">
      <c r="B751" s="166" t="s">
        <v>1655</v>
      </c>
      <c r="C751" s="167" t="s">
        <v>1656</v>
      </c>
      <c r="D751" s="168">
        <v>2</v>
      </c>
      <c r="E751" s="169">
        <v>722.60968396089356</v>
      </c>
      <c r="F751" s="170">
        <v>1445.2193679217871</v>
      </c>
      <c r="G751" s="171" t="s">
        <v>1654</v>
      </c>
      <c r="H751" s="168">
        <v>13078</v>
      </c>
    </row>
    <row r="752" spans="2:8" x14ac:dyDescent="0.25">
      <c r="B752" s="160" t="s">
        <v>1658</v>
      </c>
      <c r="C752" s="161" t="s">
        <v>1653</v>
      </c>
      <c r="D752" s="162">
        <v>200</v>
      </c>
      <c r="E752" s="163">
        <v>412.65956623293988</v>
      </c>
      <c r="F752" s="164">
        <v>82531.913246587981</v>
      </c>
      <c r="G752" s="165" t="s">
        <v>1659</v>
      </c>
      <c r="H752" s="162">
        <v>13166</v>
      </c>
    </row>
    <row r="753" spans="2:8" x14ac:dyDescent="0.25">
      <c r="B753" s="166" t="s">
        <v>1655</v>
      </c>
      <c r="C753" s="167" t="s">
        <v>1656</v>
      </c>
      <c r="D753" s="168">
        <v>2</v>
      </c>
      <c r="E753" s="169">
        <v>722.60968396089356</v>
      </c>
      <c r="F753" s="170">
        <v>1445.2193679217871</v>
      </c>
      <c r="G753" s="171" t="s">
        <v>1654</v>
      </c>
      <c r="H753" s="168">
        <v>13188</v>
      </c>
    </row>
    <row r="754" spans="2:8" x14ac:dyDescent="0.25">
      <c r="B754" s="160" t="s">
        <v>1665</v>
      </c>
      <c r="C754" s="161" t="s">
        <v>1656</v>
      </c>
      <c r="D754" s="162">
        <v>14</v>
      </c>
      <c r="E754" s="163">
        <v>710.13379041844917</v>
      </c>
      <c r="F754" s="164">
        <v>9941.8730658582881</v>
      </c>
      <c r="G754" s="165" t="s">
        <v>1659</v>
      </c>
      <c r="H754" s="162">
        <v>13257</v>
      </c>
    </row>
    <row r="755" spans="2:8" x14ac:dyDescent="0.25">
      <c r="B755" s="166" t="s">
        <v>1658</v>
      </c>
      <c r="C755" s="167" t="s">
        <v>1653</v>
      </c>
      <c r="D755" s="168">
        <v>174</v>
      </c>
      <c r="E755" s="169">
        <v>412.65956623293988</v>
      </c>
      <c r="F755" s="170">
        <v>71802.764524531536</v>
      </c>
      <c r="G755" s="171" t="s">
        <v>1659</v>
      </c>
      <c r="H755" s="168">
        <v>13290</v>
      </c>
    </row>
    <row r="756" spans="2:8" x14ac:dyDescent="0.25">
      <c r="B756" s="160" t="s">
        <v>1662</v>
      </c>
      <c r="C756" s="161" t="s">
        <v>1656</v>
      </c>
      <c r="D756" s="162">
        <v>73</v>
      </c>
      <c r="E756" s="163">
        <v>918.94676988651963</v>
      </c>
      <c r="F756" s="164">
        <v>67083.114201715929</v>
      </c>
      <c r="G756" s="165" t="s">
        <v>1661</v>
      </c>
      <c r="H756" s="162">
        <v>13325</v>
      </c>
    </row>
    <row r="757" spans="2:8" x14ac:dyDescent="0.25">
      <c r="B757" s="166" t="s">
        <v>1668</v>
      </c>
      <c r="C757" s="167" t="s">
        <v>355</v>
      </c>
      <c r="D757" s="168">
        <v>12</v>
      </c>
      <c r="E757" s="169">
        <v>901.83735540549128</v>
      </c>
      <c r="F757" s="170">
        <v>10822.048264865894</v>
      </c>
      <c r="G757" s="171" t="s">
        <v>1667</v>
      </c>
      <c r="H757" s="168">
        <v>13335</v>
      </c>
    </row>
    <row r="758" spans="2:8" x14ac:dyDescent="0.25">
      <c r="B758" s="160" t="s">
        <v>1666</v>
      </c>
      <c r="C758" s="161" t="s">
        <v>356</v>
      </c>
      <c r="D758" s="162">
        <v>4</v>
      </c>
      <c r="E758" s="163">
        <v>332.52460871838827</v>
      </c>
      <c r="F758" s="164">
        <v>1330.0984348735531</v>
      </c>
      <c r="G758" s="165" t="s">
        <v>1667</v>
      </c>
      <c r="H758" s="162">
        <v>13350</v>
      </c>
    </row>
    <row r="759" spans="2:8" x14ac:dyDescent="0.25">
      <c r="B759" s="166" t="s">
        <v>1657</v>
      </c>
      <c r="C759" s="167" t="s">
        <v>355</v>
      </c>
      <c r="D759" s="168">
        <v>31</v>
      </c>
      <c r="E759" s="169">
        <v>40.333238638787542</v>
      </c>
      <c r="F759" s="170">
        <v>1250.3303978024137</v>
      </c>
      <c r="G759" s="171" t="s">
        <v>1654</v>
      </c>
      <c r="H759" s="168">
        <v>13360</v>
      </c>
    </row>
    <row r="760" spans="2:8" x14ac:dyDescent="0.25">
      <c r="B760" s="160" t="s">
        <v>1669</v>
      </c>
      <c r="C760" s="161" t="s">
        <v>1656</v>
      </c>
      <c r="D760" s="162">
        <v>35</v>
      </c>
      <c r="E760" s="163">
        <v>58.506537185795999</v>
      </c>
      <c r="F760" s="164">
        <v>2047.7288015028601</v>
      </c>
      <c r="G760" s="165" t="s">
        <v>1659</v>
      </c>
      <c r="H760" s="162">
        <v>13400</v>
      </c>
    </row>
    <row r="761" spans="2:8" x14ac:dyDescent="0.25">
      <c r="B761" s="166" t="s">
        <v>1657</v>
      </c>
      <c r="C761" s="167" t="s">
        <v>355</v>
      </c>
      <c r="D761" s="168">
        <v>31</v>
      </c>
      <c r="E761" s="169">
        <v>40.333238638787542</v>
      </c>
      <c r="F761" s="170">
        <v>1250.3303978024137</v>
      </c>
      <c r="G761" s="171" t="s">
        <v>1654</v>
      </c>
      <c r="H761" s="168">
        <v>13433</v>
      </c>
    </row>
    <row r="762" spans="2:8" x14ac:dyDescent="0.25">
      <c r="B762" s="160" t="s">
        <v>1664</v>
      </c>
      <c r="C762" s="161" t="s">
        <v>355</v>
      </c>
      <c r="D762" s="162">
        <v>20</v>
      </c>
      <c r="E762" s="163">
        <v>246.5</v>
      </c>
      <c r="F762" s="164">
        <v>4930</v>
      </c>
      <c r="G762" s="165" t="s">
        <v>1651</v>
      </c>
      <c r="H762" s="162">
        <v>13452</v>
      </c>
    </row>
    <row r="763" spans="2:8" x14ac:dyDescent="0.25">
      <c r="B763" s="166" t="s">
        <v>1650</v>
      </c>
      <c r="C763" s="167" t="s">
        <v>356</v>
      </c>
      <c r="D763" s="168">
        <v>101</v>
      </c>
      <c r="E763" s="169">
        <v>685.08452972448958</v>
      </c>
      <c r="F763" s="170">
        <v>69193.537502173451</v>
      </c>
      <c r="G763" s="171" t="s">
        <v>1651</v>
      </c>
      <c r="H763" s="168">
        <v>13460</v>
      </c>
    </row>
    <row r="764" spans="2:8" x14ac:dyDescent="0.25">
      <c r="B764" s="160" t="s">
        <v>1662</v>
      </c>
      <c r="C764" s="161" t="s">
        <v>1656</v>
      </c>
      <c r="D764" s="162">
        <v>90</v>
      </c>
      <c r="E764" s="163">
        <v>918.94676988651963</v>
      </c>
      <c r="F764" s="164">
        <v>82705.20928978677</v>
      </c>
      <c r="G764" s="165" t="s">
        <v>1661</v>
      </c>
      <c r="H764" s="162">
        <v>13486</v>
      </c>
    </row>
    <row r="765" spans="2:8" x14ac:dyDescent="0.25">
      <c r="B765" s="166" t="s">
        <v>1663</v>
      </c>
      <c r="C765" s="167" t="s">
        <v>1653</v>
      </c>
      <c r="D765" s="168">
        <v>28</v>
      </c>
      <c r="E765" s="169">
        <v>858.91696029735044</v>
      </c>
      <c r="F765" s="170">
        <v>24049.674888325811</v>
      </c>
      <c r="G765" s="171" t="s">
        <v>1654</v>
      </c>
      <c r="H765" s="168">
        <v>13560</v>
      </c>
    </row>
    <row r="766" spans="2:8" x14ac:dyDescent="0.25">
      <c r="B766" s="160" t="s">
        <v>1658</v>
      </c>
      <c r="C766" s="161" t="s">
        <v>1653</v>
      </c>
      <c r="D766" s="162">
        <v>200</v>
      </c>
      <c r="E766" s="163">
        <v>412.65956623293988</v>
      </c>
      <c r="F766" s="164">
        <v>82531.913246587981</v>
      </c>
      <c r="G766" s="165" t="s">
        <v>1659</v>
      </c>
      <c r="H766" s="162">
        <v>13566</v>
      </c>
    </row>
    <row r="767" spans="2:8" x14ac:dyDescent="0.25">
      <c r="B767" s="166" t="s">
        <v>1658</v>
      </c>
      <c r="C767" s="167" t="s">
        <v>1653</v>
      </c>
      <c r="D767" s="168">
        <v>174</v>
      </c>
      <c r="E767" s="169">
        <v>412.65956623293988</v>
      </c>
      <c r="F767" s="170">
        <v>71802.764524531536</v>
      </c>
      <c r="G767" s="171" t="s">
        <v>1659</v>
      </c>
      <c r="H767" s="168">
        <v>13584</v>
      </c>
    </row>
    <row r="768" spans="2:8" x14ac:dyDescent="0.25">
      <c r="B768" s="160" t="s">
        <v>1650</v>
      </c>
      <c r="C768" s="161" t="s">
        <v>356</v>
      </c>
      <c r="D768" s="162">
        <v>46</v>
      </c>
      <c r="E768" s="163">
        <v>685.08452972448958</v>
      </c>
      <c r="F768" s="164">
        <v>31513.888367326523</v>
      </c>
      <c r="G768" s="165" t="s">
        <v>1651</v>
      </c>
      <c r="H768" s="162">
        <v>13584</v>
      </c>
    </row>
    <row r="769" spans="2:8" x14ac:dyDescent="0.25">
      <c r="B769" s="166" t="s">
        <v>1660</v>
      </c>
      <c r="C769" s="167" t="s">
        <v>355</v>
      </c>
      <c r="D769" s="168">
        <v>2</v>
      </c>
      <c r="E769" s="169">
        <v>19.147665484160999</v>
      </c>
      <c r="F769" s="170">
        <v>38.295330968321998</v>
      </c>
      <c r="G769" s="171" t="s">
        <v>1661</v>
      </c>
      <c r="H769" s="168">
        <v>13604</v>
      </c>
    </row>
    <row r="770" spans="2:8" x14ac:dyDescent="0.25">
      <c r="B770" s="160" t="s">
        <v>1671</v>
      </c>
      <c r="C770" s="161" t="s">
        <v>356</v>
      </c>
      <c r="D770" s="162">
        <v>1</v>
      </c>
      <c r="E770" s="163">
        <v>444.53228917292074</v>
      </c>
      <c r="F770" s="164">
        <v>444.53228917292074</v>
      </c>
      <c r="G770" s="165" t="s">
        <v>1651</v>
      </c>
      <c r="H770" s="162">
        <v>13662</v>
      </c>
    </row>
    <row r="771" spans="2:8" x14ac:dyDescent="0.25">
      <c r="B771" s="166" t="s">
        <v>1664</v>
      </c>
      <c r="C771" s="167" t="s">
        <v>355</v>
      </c>
      <c r="D771" s="168">
        <v>9</v>
      </c>
      <c r="E771" s="169">
        <v>246.5</v>
      </c>
      <c r="F771" s="170">
        <v>2218.5</v>
      </c>
      <c r="G771" s="171" t="s">
        <v>1651</v>
      </c>
      <c r="H771" s="168">
        <v>13708</v>
      </c>
    </row>
    <row r="772" spans="2:8" x14ac:dyDescent="0.25">
      <c r="B772" s="160" t="s">
        <v>1671</v>
      </c>
      <c r="C772" s="161" t="s">
        <v>356</v>
      </c>
      <c r="D772" s="162">
        <v>0</v>
      </c>
      <c r="E772" s="163">
        <v>444.53228917292074</v>
      </c>
      <c r="F772" s="164">
        <v>0</v>
      </c>
      <c r="G772" s="165" t="s">
        <v>1651</v>
      </c>
      <c r="H772" s="162">
        <v>13720</v>
      </c>
    </row>
    <row r="773" spans="2:8" x14ac:dyDescent="0.25">
      <c r="B773" s="166" t="s">
        <v>1652</v>
      </c>
      <c r="C773" s="167" t="s">
        <v>1653</v>
      </c>
      <c r="D773" s="168">
        <v>7</v>
      </c>
      <c r="E773" s="169">
        <v>95.535014098134994</v>
      </c>
      <c r="F773" s="170">
        <v>668.74509868694497</v>
      </c>
      <c r="G773" s="171" t="s">
        <v>1654</v>
      </c>
      <c r="H773" s="168">
        <v>13780</v>
      </c>
    </row>
    <row r="774" spans="2:8" x14ac:dyDescent="0.25">
      <c r="B774" s="160" t="s">
        <v>1660</v>
      </c>
      <c r="C774" s="161" t="s">
        <v>355</v>
      </c>
      <c r="D774" s="162">
        <v>2</v>
      </c>
      <c r="E774" s="163">
        <v>19.147665484160999</v>
      </c>
      <c r="F774" s="164">
        <v>38.295330968321998</v>
      </c>
      <c r="G774" s="165" t="s">
        <v>1661</v>
      </c>
      <c r="H774" s="162">
        <v>13804</v>
      </c>
    </row>
    <row r="775" spans="2:8" x14ac:dyDescent="0.25">
      <c r="B775" s="166" t="s">
        <v>1669</v>
      </c>
      <c r="C775" s="167" t="s">
        <v>1656</v>
      </c>
      <c r="D775" s="168">
        <v>64</v>
      </c>
      <c r="E775" s="169">
        <v>58.506537185795999</v>
      </c>
      <c r="F775" s="170">
        <v>3744.4183798909439</v>
      </c>
      <c r="G775" s="171" t="s">
        <v>1659</v>
      </c>
      <c r="H775" s="168">
        <v>13832</v>
      </c>
    </row>
    <row r="776" spans="2:8" x14ac:dyDescent="0.25">
      <c r="B776" s="160" t="s">
        <v>1669</v>
      </c>
      <c r="C776" s="161" t="s">
        <v>1656</v>
      </c>
      <c r="D776" s="162">
        <v>64</v>
      </c>
      <c r="E776" s="163">
        <v>58.506537185795999</v>
      </c>
      <c r="F776" s="164">
        <v>3744.4183798909439</v>
      </c>
      <c r="G776" s="165" t="s">
        <v>1659</v>
      </c>
      <c r="H776" s="162">
        <v>13838</v>
      </c>
    </row>
    <row r="777" spans="2:8" x14ac:dyDescent="0.25">
      <c r="B777" s="166" t="s">
        <v>1657</v>
      </c>
      <c r="C777" s="167" t="s">
        <v>355</v>
      </c>
      <c r="D777" s="168">
        <v>31</v>
      </c>
      <c r="E777" s="169">
        <v>40.333238638787542</v>
      </c>
      <c r="F777" s="170">
        <v>1250.3303978024137</v>
      </c>
      <c r="G777" s="171" t="s">
        <v>1654</v>
      </c>
      <c r="H777" s="168">
        <v>13878</v>
      </c>
    </row>
    <row r="778" spans="2:8" x14ac:dyDescent="0.25">
      <c r="B778" s="160" t="s">
        <v>1672</v>
      </c>
      <c r="C778" s="161" t="s">
        <v>1653</v>
      </c>
      <c r="D778" s="162">
        <v>5</v>
      </c>
      <c r="E778" s="163">
        <v>75.832140006051006</v>
      </c>
      <c r="F778" s="164">
        <v>379.16070003025504</v>
      </c>
      <c r="G778" s="165" t="s">
        <v>1661</v>
      </c>
      <c r="H778" s="162">
        <v>13891</v>
      </c>
    </row>
    <row r="779" spans="2:8" x14ac:dyDescent="0.25">
      <c r="B779" s="166" t="s">
        <v>1657</v>
      </c>
      <c r="C779" s="167" t="s">
        <v>355</v>
      </c>
      <c r="D779" s="168">
        <v>2</v>
      </c>
      <c r="E779" s="169">
        <v>40.333238638787542</v>
      </c>
      <c r="F779" s="170">
        <v>80.666477277575083</v>
      </c>
      <c r="G779" s="171" t="s">
        <v>1654</v>
      </c>
      <c r="H779" s="168">
        <v>13972</v>
      </c>
    </row>
    <row r="780" spans="2:8" x14ac:dyDescent="0.25">
      <c r="B780" s="160" t="s">
        <v>1670</v>
      </c>
      <c r="C780" s="161" t="s">
        <v>356</v>
      </c>
      <c r="D780" s="162">
        <v>2</v>
      </c>
      <c r="E780" s="163">
        <v>508.42909319374786</v>
      </c>
      <c r="F780" s="164">
        <v>1016.8581863874957</v>
      </c>
      <c r="G780" s="165" t="s">
        <v>1661</v>
      </c>
      <c r="H780" s="162">
        <v>13984</v>
      </c>
    </row>
    <row r="781" spans="2:8" x14ac:dyDescent="0.25">
      <c r="B781" s="166" t="s">
        <v>1657</v>
      </c>
      <c r="C781" s="167" t="s">
        <v>355</v>
      </c>
      <c r="D781" s="168">
        <v>2</v>
      </c>
      <c r="E781" s="169">
        <v>40.333238638787542</v>
      </c>
      <c r="F781" s="170">
        <v>80.666477277575083</v>
      </c>
      <c r="G781" s="171" t="s">
        <v>1654</v>
      </c>
      <c r="H781" s="168">
        <v>14010</v>
      </c>
    </row>
    <row r="782" spans="2:8" x14ac:dyDescent="0.25">
      <c r="B782" s="160" t="s">
        <v>1655</v>
      </c>
      <c r="C782" s="161" t="s">
        <v>1656</v>
      </c>
      <c r="D782" s="162">
        <v>3</v>
      </c>
      <c r="E782" s="163">
        <v>722.60968396089356</v>
      </c>
      <c r="F782" s="164">
        <v>2167.8290518826807</v>
      </c>
      <c r="G782" s="165" t="s">
        <v>1654</v>
      </c>
      <c r="H782" s="162">
        <v>14013</v>
      </c>
    </row>
    <row r="783" spans="2:8" x14ac:dyDescent="0.25">
      <c r="B783" s="166" t="s">
        <v>1652</v>
      </c>
      <c r="C783" s="167" t="s">
        <v>1653</v>
      </c>
      <c r="D783" s="168">
        <v>15</v>
      </c>
      <c r="E783" s="169">
        <v>95.535014098134994</v>
      </c>
      <c r="F783" s="170">
        <v>1433.0252114720249</v>
      </c>
      <c r="G783" s="171" t="s">
        <v>1654</v>
      </c>
      <c r="H783" s="168">
        <v>14022</v>
      </c>
    </row>
    <row r="784" spans="2:8" x14ac:dyDescent="0.25">
      <c r="B784" s="160" t="s">
        <v>1670</v>
      </c>
      <c r="C784" s="161" t="s">
        <v>356</v>
      </c>
      <c r="D784" s="162">
        <v>2</v>
      </c>
      <c r="E784" s="163">
        <v>508.42909319374786</v>
      </c>
      <c r="F784" s="164">
        <v>1016.8581863874957</v>
      </c>
      <c r="G784" s="165" t="s">
        <v>1661</v>
      </c>
      <c r="H784" s="162">
        <v>14080</v>
      </c>
    </row>
    <row r="785" spans="2:8" x14ac:dyDescent="0.25">
      <c r="B785" s="166" t="s">
        <v>1672</v>
      </c>
      <c r="C785" s="167" t="s">
        <v>1653</v>
      </c>
      <c r="D785" s="168">
        <v>5</v>
      </c>
      <c r="E785" s="169">
        <v>75.832140006051006</v>
      </c>
      <c r="F785" s="170">
        <v>379.16070003025504</v>
      </c>
      <c r="G785" s="171" t="s">
        <v>1661</v>
      </c>
      <c r="H785" s="168">
        <v>14091</v>
      </c>
    </row>
    <row r="786" spans="2:8" x14ac:dyDescent="0.25">
      <c r="B786" s="160" t="s">
        <v>1668</v>
      </c>
      <c r="C786" s="161" t="s">
        <v>355</v>
      </c>
      <c r="D786" s="162">
        <v>20</v>
      </c>
      <c r="E786" s="163">
        <v>901.83735540549128</v>
      </c>
      <c r="F786" s="164">
        <v>18036.747108109827</v>
      </c>
      <c r="G786" s="165" t="s">
        <v>1667</v>
      </c>
      <c r="H786" s="162">
        <v>14155</v>
      </c>
    </row>
    <row r="787" spans="2:8" x14ac:dyDescent="0.25">
      <c r="B787" s="166" t="s">
        <v>1657</v>
      </c>
      <c r="C787" s="167" t="s">
        <v>355</v>
      </c>
      <c r="D787" s="168">
        <v>2</v>
      </c>
      <c r="E787" s="169">
        <v>40.333238638787542</v>
      </c>
      <c r="F787" s="170">
        <v>80.666477277575083</v>
      </c>
      <c r="G787" s="171" t="s">
        <v>1654</v>
      </c>
      <c r="H787" s="168">
        <v>14166</v>
      </c>
    </row>
    <row r="788" spans="2:8" x14ac:dyDescent="0.25">
      <c r="B788" s="160" t="s">
        <v>1664</v>
      </c>
      <c r="C788" s="161" t="s">
        <v>355</v>
      </c>
      <c r="D788" s="162">
        <v>20</v>
      </c>
      <c r="E788" s="163">
        <v>246.5</v>
      </c>
      <c r="F788" s="164">
        <v>4930</v>
      </c>
      <c r="G788" s="165" t="s">
        <v>1651</v>
      </c>
      <c r="H788" s="162">
        <v>14168</v>
      </c>
    </row>
    <row r="789" spans="2:8" x14ac:dyDescent="0.25">
      <c r="B789" s="166" t="s">
        <v>1671</v>
      </c>
      <c r="C789" s="167" t="s">
        <v>356</v>
      </c>
      <c r="D789" s="168">
        <v>0</v>
      </c>
      <c r="E789" s="169">
        <v>444.53228917292074</v>
      </c>
      <c r="F789" s="170">
        <v>0</v>
      </c>
      <c r="G789" s="171" t="s">
        <v>1651</v>
      </c>
      <c r="H789" s="168">
        <v>14174</v>
      </c>
    </row>
    <row r="790" spans="2:8" x14ac:dyDescent="0.25">
      <c r="B790" s="160" t="s">
        <v>1652</v>
      </c>
      <c r="C790" s="161" t="s">
        <v>1653</v>
      </c>
      <c r="D790" s="162">
        <v>15</v>
      </c>
      <c r="E790" s="163">
        <v>95.535014098134994</v>
      </c>
      <c r="F790" s="164">
        <v>1433.0252114720249</v>
      </c>
      <c r="G790" s="165" t="s">
        <v>1654</v>
      </c>
      <c r="H790" s="162">
        <v>14196</v>
      </c>
    </row>
    <row r="791" spans="2:8" x14ac:dyDescent="0.25">
      <c r="B791" s="166" t="s">
        <v>1670</v>
      </c>
      <c r="C791" s="167" t="s">
        <v>356</v>
      </c>
      <c r="D791" s="168">
        <v>12</v>
      </c>
      <c r="E791" s="169">
        <v>508.42909319374786</v>
      </c>
      <c r="F791" s="170">
        <v>6101.1491183249746</v>
      </c>
      <c r="G791" s="171" t="s">
        <v>1661</v>
      </c>
      <c r="H791" s="168">
        <v>14208</v>
      </c>
    </row>
    <row r="792" spans="2:8" x14ac:dyDescent="0.25">
      <c r="B792" s="160" t="s">
        <v>1672</v>
      </c>
      <c r="C792" s="161" t="s">
        <v>1653</v>
      </c>
      <c r="D792" s="162">
        <v>23</v>
      </c>
      <c r="E792" s="163">
        <v>75.832140006051006</v>
      </c>
      <c r="F792" s="164">
        <v>1744.1392201391732</v>
      </c>
      <c r="G792" s="165" t="s">
        <v>1661</v>
      </c>
      <c r="H792" s="162">
        <v>14229</v>
      </c>
    </row>
    <row r="793" spans="2:8" x14ac:dyDescent="0.25">
      <c r="B793" s="166" t="s">
        <v>1666</v>
      </c>
      <c r="C793" s="167" t="s">
        <v>356</v>
      </c>
      <c r="D793" s="168">
        <v>4</v>
      </c>
      <c r="E793" s="169">
        <v>332.52460871838827</v>
      </c>
      <c r="F793" s="170">
        <v>1330.0984348735531</v>
      </c>
      <c r="G793" s="171" t="s">
        <v>1667</v>
      </c>
      <c r="H793" s="168">
        <v>14310</v>
      </c>
    </row>
    <row r="794" spans="2:8" x14ac:dyDescent="0.25">
      <c r="B794" s="160" t="s">
        <v>1670</v>
      </c>
      <c r="C794" s="161" t="s">
        <v>356</v>
      </c>
      <c r="D794" s="162">
        <v>2</v>
      </c>
      <c r="E794" s="163">
        <v>508.42909319374786</v>
      </c>
      <c r="F794" s="164">
        <v>1016.8581863874957</v>
      </c>
      <c r="G794" s="165" t="s">
        <v>1661</v>
      </c>
      <c r="H794" s="162">
        <v>14400</v>
      </c>
    </row>
    <row r="795" spans="2:8" x14ac:dyDescent="0.25">
      <c r="B795" s="166" t="s">
        <v>1664</v>
      </c>
      <c r="C795" s="167" t="s">
        <v>355</v>
      </c>
      <c r="D795" s="168">
        <v>9</v>
      </c>
      <c r="E795" s="169">
        <v>246.5</v>
      </c>
      <c r="F795" s="170">
        <v>2218.5</v>
      </c>
      <c r="G795" s="171" t="s">
        <v>1651</v>
      </c>
      <c r="H795" s="168">
        <v>14444</v>
      </c>
    </row>
    <row r="796" spans="2:8" x14ac:dyDescent="0.25">
      <c r="B796" s="160" t="s">
        <v>1672</v>
      </c>
      <c r="C796" s="161" t="s">
        <v>1653</v>
      </c>
      <c r="D796" s="162">
        <v>5</v>
      </c>
      <c r="E796" s="163">
        <v>75.832140006051006</v>
      </c>
      <c r="F796" s="164">
        <v>379.16070003025504</v>
      </c>
      <c r="G796" s="165" t="s">
        <v>1661</v>
      </c>
      <c r="H796" s="162">
        <v>14568</v>
      </c>
    </row>
    <row r="797" spans="2:8" x14ac:dyDescent="0.25">
      <c r="B797" s="166" t="s">
        <v>1665</v>
      </c>
      <c r="C797" s="167" t="s">
        <v>1656</v>
      </c>
      <c r="D797" s="168">
        <v>1</v>
      </c>
      <c r="E797" s="169">
        <v>710.13379041844917</v>
      </c>
      <c r="F797" s="170">
        <v>710.13379041844917</v>
      </c>
      <c r="G797" s="171" t="s">
        <v>1659</v>
      </c>
      <c r="H797" s="168">
        <v>14674</v>
      </c>
    </row>
    <row r="798" spans="2:8" x14ac:dyDescent="0.25">
      <c r="B798" s="160" t="s">
        <v>1669</v>
      </c>
      <c r="C798" s="161" t="s">
        <v>1656</v>
      </c>
      <c r="D798" s="162">
        <v>35</v>
      </c>
      <c r="E798" s="163">
        <v>58.506537185795999</v>
      </c>
      <c r="F798" s="164">
        <v>2047.7288015028601</v>
      </c>
      <c r="G798" s="165" t="s">
        <v>1659</v>
      </c>
      <c r="H798" s="162">
        <v>14680</v>
      </c>
    </row>
    <row r="799" spans="2:8" x14ac:dyDescent="0.25">
      <c r="B799" s="166" t="s">
        <v>1669</v>
      </c>
      <c r="C799" s="167" t="s">
        <v>1656</v>
      </c>
      <c r="D799" s="168">
        <v>64</v>
      </c>
      <c r="E799" s="169">
        <v>58.506537185795999</v>
      </c>
      <c r="F799" s="170">
        <v>3744.4183798909439</v>
      </c>
      <c r="G799" s="171" t="s">
        <v>1659</v>
      </c>
      <c r="H799" s="168">
        <v>14750</v>
      </c>
    </row>
    <row r="800" spans="2:8" x14ac:dyDescent="0.25">
      <c r="B800" s="160" t="s">
        <v>1663</v>
      </c>
      <c r="C800" s="161" t="s">
        <v>1653</v>
      </c>
      <c r="D800" s="162">
        <v>21</v>
      </c>
      <c r="E800" s="163">
        <v>858.91696029735044</v>
      </c>
      <c r="F800" s="164">
        <v>18037.256166244359</v>
      </c>
      <c r="G800" s="165" t="s">
        <v>1654</v>
      </c>
      <c r="H800" s="162">
        <v>14768</v>
      </c>
    </row>
    <row r="801" spans="2:8" x14ac:dyDescent="0.25">
      <c r="B801" s="166" t="s">
        <v>1662</v>
      </c>
      <c r="C801" s="167" t="s">
        <v>1656</v>
      </c>
      <c r="D801" s="168">
        <v>90</v>
      </c>
      <c r="E801" s="169">
        <v>918.94676988651963</v>
      </c>
      <c r="F801" s="170">
        <v>82705.20928978677</v>
      </c>
      <c r="G801" s="171" t="s">
        <v>1661</v>
      </c>
      <c r="H801" s="168">
        <v>14820</v>
      </c>
    </row>
    <row r="802" spans="2:8" x14ac:dyDescent="0.25">
      <c r="B802" s="160" t="s">
        <v>1671</v>
      </c>
      <c r="C802" s="161" t="s">
        <v>356</v>
      </c>
      <c r="D802" s="162">
        <v>0</v>
      </c>
      <c r="E802" s="163">
        <v>444.53228917292074</v>
      </c>
      <c r="F802" s="164">
        <v>0</v>
      </c>
      <c r="G802" s="165" t="s">
        <v>1651</v>
      </c>
      <c r="H802" s="162">
        <v>14832</v>
      </c>
    </row>
    <row r="803" spans="2:8" x14ac:dyDescent="0.25">
      <c r="B803" s="166" t="s">
        <v>1666</v>
      </c>
      <c r="C803" s="167" t="s">
        <v>356</v>
      </c>
      <c r="D803" s="168">
        <v>9</v>
      </c>
      <c r="E803" s="169">
        <v>332.52460871838827</v>
      </c>
      <c r="F803" s="170">
        <v>2992.7214784654943</v>
      </c>
      <c r="G803" s="171" t="s">
        <v>1667</v>
      </c>
      <c r="H803" s="168">
        <v>14839</v>
      </c>
    </row>
    <row r="804" spans="2:8" x14ac:dyDescent="0.25">
      <c r="B804" s="160" t="s">
        <v>1655</v>
      </c>
      <c r="C804" s="161" t="s">
        <v>1656</v>
      </c>
      <c r="D804" s="162">
        <v>3</v>
      </c>
      <c r="E804" s="163">
        <v>722.60968396089356</v>
      </c>
      <c r="F804" s="164">
        <v>2167.8290518826807</v>
      </c>
      <c r="G804" s="165" t="s">
        <v>1654</v>
      </c>
      <c r="H804" s="162">
        <v>14860</v>
      </c>
    </row>
    <row r="805" spans="2:8" x14ac:dyDescent="0.25">
      <c r="B805" s="166" t="s">
        <v>1669</v>
      </c>
      <c r="C805" s="167" t="s">
        <v>1656</v>
      </c>
      <c r="D805" s="168">
        <v>64</v>
      </c>
      <c r="E805" s="169">
        <v>58.506537185795999</v>
      </c>
      <c r="F805" s="170">
        <v>3744.4183798909439</v>
      </c>
      <c r="G805" s="171" t="s">
        <v>1659</v>
      </c>
      <c r="H805" s="168">
        <v>14926</v>
      </c>
    </row>
    <row r="806" spans="2:8" x14ac:dyDescent="0.25">
      <c r="B806" s="160" t="s">
        <v>1652</v>
      </c>
      <c r="C806" s="161" t="s">
        <v>1653</v>
      </c>
      <c r="D806" s="162">
        <v>7</v>
      </c>
      <c r="E806" s="163">
        <v>95.535014098134994</v>
      </c>
      <c r="F806" s="164">
        <v>668.74509868694497</v>
      </c>
      <c r="G806" s="165" t="s">
        <v>1654</v>
      </c>
      <c r="H806" s="162">
        <v>14934</v>
      </c>
    </row>
    <row r="807" spans="2:8" x14ac:dyDescent="0.25">
      <c r="B807" s="166" t="s">
        <v>1662</v>
      </c>
      <c r="C807" s="167" t="s">
        <v>1656</v>
      </c>
      <c r="D807" s="168">
        <v>73</v>
      </c>
      <c r="E807" s="169">
        <v>918.94676988651963</v>
      </c>
      <c r="F807" s="170">
        <v>67083.114201715929</v>
      </c>
      <c r="G807" s="171" t="s">
        <v>1661</v>
      </c>
      <c r="H807" s="168">
        <v>15030</v>
      </c>
    </row>
    <row r="808" spans="2:8" x14ac:dyDescent="0.25">
      <c r="B808" s="160" t="s">
        <v>1672</v>
      </c>
      <c r="C808" s="161" t="s">
        <v>1653</v>
      </c>
      <c r="D808" s="162">
        <v>23</v>
      </c>
      <c r="E808" s="163">
        <v>75.832140006051006</v>
      </c>
      <c r="F808" s="164">
        <v>1744.1392201391732</v>
      </c>
      <c r="G808" s="165" t="s">
        <v>1661</v>
      </c>
      <c r="H808" s="162">
        <v>15093</v>
      </c>
    </row>
    <row r="809" spans="2:8" x14ac:dyDescent="0.25">
      <c r="B809" s="166" t="s">
        <v>1652</v>
      </c>
      <c r="C809" s="167" t="s">
        <v>1653</v>
      </c>
      <c r="D809" s="168">
        <v>7</v>
      </c>
      <c r="E809" s="169">
        <v>95.535014098134994</v>
      </c>
      <c r="F809" s="170">
        <v>668.74509868694497</v>
      </c>
      <c r="G809" s="171" t="s">
        <v>1654</v>
      </c>
      <c r="H809" s="168">
        <v>15134</v>
      </c>
    </row>
    <row r="810" spans="2:8" x14ac:dyDescent="0.25">
      <c r="B810" s="160" t="s">
        <v>1665</v>
      </c>
      <c r="C810" s="161" t="s">
        <v>1656</v>
      </c>
      <c r="D810" s="162">
        <v>14</v>
      </c>
      <c r="E810" s="163">
        <v>710.13379041844917</v>
      </c>
      <c r="F810" s="164">
        <v>9941.8730658582881</v>
      </c>
      <c r="G810" s="165" t="s">
        <v>1659</v>
      </c>
      <c r="H810" s="162">
        <v>15167</v>
      </c>
    </row>
    <row r="811" spans="2:8" x14ac:dyDescent="0.25">
      <c r="B811" s="166" t="s">
        <v>1655</v>
      </c>
      <c r="C811" s="167" t="s">
        <v>1656</v>
      </c>
      <c r="D811" s="168">
        <v>2</v>
      </c>
      <c r="E811" s="169">
        <v>722.60968396089356</v>
      </c>
      <c r="F811" s="170">
        <v>1445.2193679217871</v>
      </c>
      <c r="G811" s="171" t="s">
        <v>1654</v>
      </c>
      <c r="H811" s="168">
        <v>15180</v>
      </c>
    </row>
    <row r="812" spans="2:8" x14ac:dyDescent="0.25">
      <c r="B812" s="160" t="s">
        <v>1672</v>
      </c>
      <c r="C812" s="161" t="s">
        <v>1653</v>
      </c>
      <c r="D812" s="162">
        <v>5</v>
      </c>
      <c r="E812" s="163">
        <v>75.832140006051006</v>
      </c>
      <c r="F812" s="164">
        <v>379.16070003025504</v>
      </c>
      <c r="G812" s="165" t="s">
        <v>1661</v>
      </c>
      <c r="H812" s="162">
        <v>15204</v>
      </c>
    </row>
    <row r="813" spans="2:8" x14ac:dyDescent="0.25">
      <c r="B813" s="166" t="s">
        <v>1666</v>
      </c>
      <c r="C813" s="167" t="s">
        <v>356</v>
      </c>
      <c r="D813" s="168">
        <v>4</v>
      </c>
      <c r="E813" s="169">
        <v>332.52460871838827</v>
      </c>
      <c r="F813" s="170">
        <v>1330.0984348735531</v>
      </c>
      <c r="G813" s="171" t="s">
        <v>1667</v>
      </c>
      <c r="H813" s="168">
        <v>15270</v>
      </c>
    </row>
    <row r="814" spans="2:8" x14ac:dyDescent="0.25">
      <c r="B814" s="160" t="s">
        <v>1658</v>
      </c>
      <c r="C814" s="161" t="s">
        <v>1653</v>
      </c>
      <c r="D814" s="162">
        <v>200</v>
      </c>
      <c r="E814" s="163">
        <v>412.65956623293988</v>
      </c>
      <c r="F814" s="164">
        <v>82531.913246587981</v>
      </c>
      <c r="G814" s="165" t="s">
        <v>1659</v>
      </c>
      <c r="H814" s="162">
        <v>15400</v>
      </c>
    </row>
    <row r="815" spans="2:8" x14ac:dyDescent="0.25">
      <c r="B815" s="166" t="s">
        <v>1666</v>
      </c>
      <c r="C815" s="167" t="s">
        <v>356</v>
      </c>
      <c r="D815" s="168">
        <v>4</v>
      </c>
      <c r="E815" s="169">
        <v>332.52460871838827</v>
      </c>
      <c r="F815" s="170">
        <v>1330.0984348735531</v>
      </c>
      <c r="G815" s="171" t="s">
        <v>1667</v>
      </c>
      <c r="H815" s="168">
        <v>15498</v>
      </c>
    </row>
    <row r="816" spans="2:8" x14ac:dyDescent="0.25">
      <c r="B816" s="160" t="s">
        <v>1671</v>
      </c>
      <c r="C816" s="161" t="s">
        <v>356</v>
      </c>
      <c r="D816" s="162">
        <v>0</v>
      </c>
      <c r="E816" s="163">
        <v>444.53228917292074</v>
      </c>
      <c r="F816" s="164">
        <v>0</v>
      </c>
      <c r="G816" s="165" t="s">
        <v>1651</v>
      </c>
      <c r="H816" s="162">
        <v>15512</v>
      </c>
    </row>
    <row r="817" spans="2:8" x14ac:dyDescent="0.25">
      <c r="B817" s="166" t="s">
        <v>1658</v>
      </c>
      <c r="C817" s="167" t="s">
        <v>1653</v>
      </c>
      <c r="D817" s="168">
        <v>200</v>
      </c>
      <c r="E817" s="169">
        <v>412.65956623293988</v>
      </c>
      <c r="F817" s="170">
        <v>82531.913246587981</v>
      </c>
      <c r="G817" s="171" t="s">
        <v>1659</v>
      </c>
      <c r="H817" s="168">
        <v>15540</v>
      </c>
    </row>
    <row r="818" spans="2:8" x14ac:dyDescent="0.25">
      <c r="B818" s="160" t="s">
        <v>1668</v>
      </c>
      <c r="C818" s="161" t="s">
        <v>355</v>
      </c>
      <c r="D818" s="162">
        <v>20</v>
      </c>
      <c r="E818" s="163">
        <v>901.83735540549128</v>
      </c>
      <c r="F818" s="164">
        <v>18036.747108109827</v>
      </c>
      <c r="G818" s="165" t="s">
        <v>1667</v>
      </c>
      <c r="H818" s="162">
        <v>15630</v>
      </c>
    </row>
    <row r="819" spans="2:8" x14ac:dyDescent="0.25">
      <c r="B819" s="166" t="s">
        <v>1663</v>
      </c>
      <c r="C819" s="167" t="s">
        <v>1653</v>
      </c>
      <c r="D819" s="168">
        <v>21</v>
      </c>
      <c r="E819" s="169">
        <v>858.91696029735044</v>
      </c>
      <c r="F819" s="170">
        <v>18037.256166244359</v>
      </c>
      <c r="G819" s="171" t="s">
        <v>1654</v>
      </c>
      <c r="H819" s="168">
        <v>15656</v>
      </c>
    </row>
    <row r="820" spans="2:8" x14ac:dyDescent="0.25">
      <c r="B820" s="160" t="s">
        <v>1666</v>
      </c>
      <c r="C820" s="161" t="s">
        <v>356</v>
      </c>
      <c r="D820" s="162">
        <v>9</v>
      </c>
      <c r="E820" s="163">
        <v>332.52460871838827</v>
      </c>
      <c r="F820" s="164">
        <v>2992.7214784654943</v>
      </c>
      <c r="G820" s="165" t="s">
        <v>1667</v>
      </c>
      <c r="H820" s="162">
        <v>15672</v>
      </c>
    </row>
    <row r="821" spans="2:8" x14ac:dyDescent="0.25">
      <c r="B821" s="166" t="s">
        <v>1670</v>
      </c>
      <c r="C821" s="167" t="s">
        <v>356</v>
      </c>
      <c r="D821" s="168">
        <v>2</v>
      </c>
      <c r="E821" s="169">
        <v>508.42909319374786</v>
      </c>
      <c r="F821" s="170">
        <v>1016.8581863874957</v>
      </c>
      <c r="G821" s="171" t="s">
        <v>1661</v>
      </c>
      <c r="H821" s="168">
        <v>15776</v>
      </c>
    </row>
    <row r="822" spans="2:8" x14ac:dyDescent="0.25">
      <c r="B822" s="160" t="s">
        <v>1652</v>
      </c>
      <c r="C822" s="161" t="s">
        <v>1653</v>
      </c>
      <c r="D822" s="162">
        <v>15</v>
      </c>
      <c r="E822" s="163">
        <v>95.535014098134994</v>
      </c>
      <c r="F822" s="164">
        <v>1433.0252114720249</v>
      </c>
      <c r="G822" s="165" t="s">
        <v>1654</v>
      </c>
      <c r="H822" s="162">
        <v>15846</v>
      </c>
    </row>
    <row r="823" spans="2:8" x14ac:dyDescent="0.25">
      <c r="B823" s="166" t="s">
        <v>1652</v>
      </c>
      <c r="C823" s="167" t="s">
        <v>1653</v>
      </c>
      <c r="D823" s="168">
        <v>7</v>
      </c>
      <c r="E823" s="169">
        <v>95.535014098134994</v>
      </c>
      <c r="F823" s="170">
        <v>668.74509868694497</v>
      </c>
      <c r="G823" s="171" t="s">
        <v>1654</v>
      </c>
      <c r="H823" s="168">
        <v>15876</v>
      </c>
    </row>
    <row r="824" spans="2:8" x14ac:dyDescent="0.25">
      <c r="B824" s="160" t="s">
        <v>1662</v>
      </c>
      <c r="C824" s="161" t="s">
        <v>1656</v>
      </c>
      <c r="D824" s="162">
        <v>73</v>
      </c>
      <c r="E824" s="163">
        <v>918.94676988651963</v>
      </c>
      <c r="F824" s="164">
        <v>67083.114201715929</v>
      </c>
      <c r="G824" s="165" t="s">
        <v>1661</v>
      </c>
      <c r="H824" s="162">
        <v>15897</v>
      </c>
    </row>
    <row r="825" spans="2:8" x14ac:dyDescent="0.25">
      <c r="B825" s="166" t="s">
        <v>1664</v>
      </c>
      <c r="C825" s="167" t="s">
        <v>355</v>
      </c>
      <c r="D825" s="168">
        <v>9</v>
      </c>
      <c r="E825" s="169">
        <v>246.5</v>
      </c>
      <c r="F825" s="170">
        <v>2218.5</v>
      </c>
      <c r="G825" s="171" t="s">
        <v>1651</v>
      </c>
      <c r="H825" s="168">
        <v>15960</v>
      </c>
    </row>
    <row r="826" spans="2:8" x14ac:dyDescent="0.25">
      <c r="B826" s="160" t="s">
        <v>1658</v>
      </c>
      <c r="C826" s="161" t="s">
        <v>1653</v>
      </c>
      <c r="D826" s="162">
        <v>200</v>
      </c>
      <c r="E826" s="163">
        <v>412.65956623293988</v>
      </c>
      <c r="F826" s="164">
        <v>82531.913246587981</v>
      </c>
      <c r="G826" s="165" t="s">
        <v>1659</v>
      </c>
      <c r="H826" s="162">
        <v>15964</v>
      </c>
    </row>
    <row r="827" spans="2:8" x14ac:dyDescent="0.25">
      <c r="B827" s="166" t="s">
        <v>1650</v>
      </c>
      <c r="C827" s="167" t="s">
        <v>356</v>
      </c>
      <c r="D827" s="168">
        <v>101</v>
      </c>
      <c r="E827" s="169">
        <v>685.08452972448958</v>
      </c>
      <c r="F827" s="170">
        <v>69193.537502173451</v>
      </c>
      <c r="G827" s="171" t="s">
        <v>1651</v>
      </c>
      <c r="H827" s="168">
        <v>16025</v>
      </c>
    </row>
    <row r="828" spans="2:8" x14ac:dyDescent="0.25">
      <c r="B828" s="160" t="s">
        <v>1652</v>
      </c>
      <c r="C828" s="161" t="s">
        <v>1653</v>
      </c>
      <c r="D828" s="162">
        <v>15</v>
      </c>
      <c r="E828" s="163">
        <v>95.535014098134994</v>
      </c>
      <c r="F828" s="164">
        <v>1433.0252114720249</v>
      </c>
      <c r="G828" s="165" t="s">
        <v>1654</v>
      </c>
      <c r="H828" s="162">
        <v>16040</v>
      </c>
    </row>
    <row r="829" spans="2:8" x14ac:dyDescent="0.25">
      <c r="B829" s="166" t="s">
        <v>1669</v>
      </c>
      <c r="C829" s="167" t="s">
        <v>1656</v>
      </c>
      <c r="D829" s="168">
        <v>35</v>
      </c>
      <c r="E829" s="169">
        <v>58.506537185795999</v>
      </c>
      <c r="F829" s="170">
        <v>2047.7288015028601</v>
      </c>
      <c r="G829" s="171" t="s">
        <v>1659</v>
      </c>
      <c r="H829" s="168">
        <v>16086</v>
      </c>
    </row>
    <row r="830" spans="2:8" x14ac:dyDescent="0.25">
      <c r="B830" s="160" t="s">
        <v>1665</v>
      </c>
      <c r="C830" s="161" t="s">
        <v>1656</v>
      </c>
      <c r="D830" s="162">
        <v>14</v>
      </c>
      <c r="E830" s="163">
        <v>710.13379041844917</v>
      </c>
      <c r="F830" s="164">
        <v>9941.8730658582881</v>
      </c>
      <c r="G830" s="165" t="s">
        <v>1659</v>
      </c>
      <c r="H830" s="162">
        <v>16095</v>
      </c>
    </row>
    <row r="831" spans="2:8" x14ac:dyDescent="0.25">
      <c r="B831" s="166" t="s">
        <v>1652</v>
      </c>
      <c r="C831" s="167" t="s">
        <v>1653</v>
      </c>
      <c r="D831" s="168">
        <v>7</v>
      </c>
      <c r="E831" s="169">
        <v>95.535014098134994</v>
      </c>
      <c r="F831" s="170">
        <v>668.74509868694497</v>
      </c>
      <c r="G831" s="171" t="s">
        <v>1654</v>
      </c>
      <c r="H831" s="168">
        <v>16150</v>
      </c>
    </row>
    <row r="832" spans="2:8" x14ac:dyDescent="0.25">
      <c r="B832" s="160" t="s">
        <v>1672</v>
      </c>
      <c r="C832" s="161" t="s">
        <v>1653</v>
      </c>
      <c r="D832" s="162">
        <v>5</v>
      </c>
      <c r="E832" s="163">
        <v>75.832140006051006</v>
      </c>
      <c r="F832" s="164">
        <v>379.16070003025504</v>
      </c>
      <c r="G832" s="165" t="s">
        <v>1661</v>
      </c>
      <c r="H832" s="162">
        <v>16169</v>
      </c>
    </row>
    <row r="833" spans="2:8" x14ac:dyDescent="0.25">
      <c r="B833" s="166" t="s">
        <v>1662</v>
      </c>
      <c r="C833" s="167" t="s">
        <v>1656</v>
      </c>
      <c r="D833" s="168">
        <v>90</v>
      </c>
      <c r="E833" s="169">
        <v>918.94676988651963</v>
      </c>
      <c r="F833" s="170">
        <v>82705.20928978677</v>
      </c>
      <c r="G833" s="171" t="s">
        <v>1661</v>
      </c>
      <c r="H833" s="168">
        <v>16218</v>
      </c>
    </row>
    <row r="834" spans="2:8" x14ac:dyDescent="0.25">
      <c r="B834" s="160" t="s">
        <v>1670</v>
      </c>
      <c r="C834" s="161" t="s">
        <v>356</v>
      </c>
      <c r="D834" s="162">
        <v>12</v>
      </c>
      <c r="E834" s="163">
        <v>508.42909319374786</v>
      </c>
      <c r="F834" s="164">
        <v>6101.1491183249746</v>
      </c>
      <c r="G834" s="165" t="s">
        <v>1661</v>
      </c>
      <c r="H834" s="162">
        <v>16224</v>
      </c>
    </row>
    <row r="835" spans="2:8" x14ac:dyDescent="0.25">
      <c r="B835" s="166" t="s">
        <v>1650</v>
      </c>
      <c r="C835" s="167" t="s">
        <v>356</v>
      </c>
      <c r="D835" s="168">
        <v>46</v>
      </c>
      <c r="E835" s="169">
        <v>685.08452972448958</v>
      </c>
      <c r="F835" s="170">
        <v>31513.888367326523</v>
      </c>
      <c r="G835" s="171" t="s">
        <v>1651</v>
      </c>
      <c r="H835" s="168">
        <v>16425</v>
      </c>
    </row>
    <row r="836" spans="2:8" x14ac:dyDescent="0.25">
      <c r="B836" s="160" t="s">
        <v>1668</v>
      </c>
      <c r="C836" s="161" t="s">
        <v>355</v>
      </c>
      <c r="D836" s="162">
        <v>12</v>
      </c>
      <c r="E836" s="163">
        <v>901.83735540549128</v>
      </c>
      <c r="F836" s="164">
        <v>10822.048264865894</v>
      </c>
      <c r="G836" s="165" t="s">
        <v>1667</v>
      </c>
      <c r="H836" s="162">
        <v>16578</v>
      </c>
    </row>
    <row r="837" spans="2:8" x14ac:dyDescent="0.25">
      <c r="B837" s="166" t="s">
        <v>1650</v>
      </c>
      <c r="C837" s="167" t="s">
        <v>356</v>
      </c>
      <c r="D837" s="168">
        <v>46</v>
      </c>
      <c r="E837" s="169">
        <v>685.08452972448958</v>
      </c>
      <c r="F837" s="170">
        <v>31513.888367326523</v>
      </c>
      <c r="G837" s="171" t="s">
        <v>1651</v>
      </c>
      <c r="H837" s="168">
        <v>16583</v>
      </c>
    </row>
    <row r="838" spans="2:8" x14ac:dyDescent="0.25">
      <c r="B838" s="160" t="s">
        <v>1668</v>
      </c>
      <c r="C838" s="161" t="s">
        <v>355</v>
      </c>
      <c r="D838" s="162">
        <v>20</v>
      </c>
      <c r="E838" s="163">
        <v>901.83735540549128</v>
      </c>
      <c r="F838" s="164">
        <v>18036.747108109827</v>
      </c>
      <c r="G838" s="165" t="s">
        <v>1667</v>
      </c>
      <c r="H838" s="162">
        <v>16590</v>
      </c>
    </row>
    <row r="839" spans="2:8" x14ac:dyDescent="0.25">
      <c r="B839" s="166" t="s">
        <v>1663</v>
      </c>
      <c r="C839" s="167" t="s">
        <v>1653</v>
      </c>
      <c r="D839" s="168">
        <v>21</v>
      </c>
      <c r="E839" s="169">
        <v>858.91696029735044</v>
      </c>
      <c r="F839" s="170">
        <v>18037.256166244359</v>
      </c>
      <c r="G839" s="171" t="s">
        <v>1654</v>
      </c>
      <c r="H839" s="168">
        <v>16744</v>
      </c>
    </row>
    <row r="840" spans="2:8" x14ac:dyDescent="0.25">
      <c r="B840" s="160" t="s">
        <v>1671</v>
      </c>
      <c r="C840" s="161" t="s">
        <v>356</v>
      </c>
      <c r="D840" s="162">
        <v>1</v>
      </c>
      <c r="E840" s="163">
        <v>444.53228917292074</v>
      </c>
      <c r="F840" s="164">
        <v>444.53228917292074</v>
      </c>
      <c r="G840" s="165" t="s">
        <v>1651</v>
      </c>
      <c r="H840" s="162">
        <v>16752</v>
      </c>
    </row>
    <row r="841" spans="2:8" x14ac:dyDescent="0.25">
      <c r="B841" s="166" t="s">
        <v>1650</v>
      </c>
      <c r="C841" s="167" t="s">
        <v>356</v>
      </c>
      <c r="D841" s="168">
        <v>46</v>
      </c>
      <c r="E841" s="169">
        <v>685.08452972448958</v>
      </c>
      <c r="F841" s="170">
        <v>31513.888367326523</v>
      </c>
      <c r="G841" s="171" t="s">
        <v>1651</v>
      </c>
      <c r="H841" s="168">
        <v>16830</v>
      </c>
    </row>
    <row r="842" spans="2:8" x14ac:dyDescent="0.25">
      <c r="B842" s="160" t="s">
        <v>1671</v>
      </c>
      <c r="C842" s="161" t="s">
        <v>356</v>
      </c>
      <c r="D842" s="162">
        <v>1</v>
      </c>
      <c r="E842" s="163">
        <v>444.53228917292074</v>
      </c>
      <c r="F842" s="164">
        <v>444.53228917292074</v>
      </c>
      <c r="G842" s="165" t="s">
        <v>1651</v>
      </c>
      <c r="H842" s="162">
        <v>16856</v>
      </c>
    </row>
    <row r="843" spans="2:8" x14ac:dyDescent="0.25">
      <c r="B843" s="166" t="s">
        <v>1665</v>
      </c>
      <c r="C843" s="167" t="s">
        <v>1656</v>
      </c>
      <c r="D843" s="168">
        <v>1</v>
      </c>
      <c r="E843" s="169">
        <v>710.13379041844917</v>
      </c>
      <c r="F843" s="170">
        <v>710.13379041844917</v>
      </c>
      <c r="G843" s="171" t="s">
        <v>1659</v>
      </c>
      <c r="H843" s="168">
        <v>17145</v>
      </c>
    </row>
    <row r="844" spans="2:8" x14ac:dyDescent="0.25">
      <c r="B844" s="160" t="s">
        <v>1652</v>
      </c>
      <c r="C844" s="161" t="s">
        <v>1653</v>
      </c>
      <c r="D844" s="162">
        <v>7</v>
      </c>
      <c r="E844" s="163">
        <v>95.535014098134994</v>
      </c>
      <c r="F844" s="164">
        <v>668.74509868694497</v>
      </c>
      <c r="G844" s="165" t="s">
        <v>1654</v>
      </c>
      <c r="H844" s="162">
        <v>17178</v>
      </c>
    </row>
    <row r="845" spans="2:8" x14ac:dyDescent="0.25">
      <c r="B845" s="166" t="s">
        <v>1658</v>
      </c>
      <c r="C845" s="167" t="s">
        <v>1653</v>
      </c>
      <c r="D845" s="168">
        <v>174</v>
      </c>
      <c r="E845" s="169">
        <v>412.65956623293988</v>
      </c>
      <c r="F845" s="170">
        <v>71802.764524531536</v>
      </c>
      <c r="G845" s="171" t="s">
        <v>1659</v>
      </c>
      <c r="H845" s="168">
        <v>17342</v>
      </c>
    </row>
    <row r="846" spans="2:8" x14ac:dyDescent="0.25">
      <c r="B846" s="160" t="s">
        <v>1657</v>
      </c>
      <c r="C846" s="161" t="s">
        <v>355</v>
      </c>
      <c r="D846" s="162">
        <v>2</v>
      </c>
      <c r="E846" s="163">
        <v>40.333238638787542</v>
      </c>
      <c r="F846" s="164">
        <v>80.666477277575083</v>
      </c>
      <c r="G846" s="165" t="s">
        <v>1654</v>
      </c>
      <c r="H846" s="162">
        <v>17352</v>
      </c>
    </row>
    <row r="847" spans="2:8" x14ac:dyDescent="0.25">
      <c r="B847" s="166" t="s">
        <v>1671</v>
      </c>
      <c r="C847" s="167" t="s">
        <v>356</v>
      </c>
      <c r="D847" s="168">
        <v>0</v>
      </c>
      <c r="E847" s="169">
        <v>444.53228917292074</v>
      </c>
      <c r="F847" s="170">
        <v>0</v>
      </c>
      <c r="G847" s="171" t="s">
        <v>1651</v>
      </c>
      <c r="H847" s="168">
        <v>17580</v>
      </c>
    </row>
    <row r="848" spans="2:8" x14ac:dyDescent="0.25">
      <c r="B848" s="160" t="s">
        <v>1650</v>
      </c>
      <c r="C848" s="161" t="s">
        <v>356</v>
      </c>
      <c r="D848" s="162">
        <v>101</v>
      </c>
      <c r="E848" s="163">
        <v>685.08452972448958</v>
      </c>
      <c r="F848" s="164">
        <v>69193.537502173451</v>
      </c>
      <c r="G848" s="165" t="s">
        <v>1651</v>
      </c>
      <c r="H848" s="162">
        <v>17622</v>
      </c>
    </row>
    <row r="849" spans="2:8" x14ac:dyDescent="0.25">
      <c r="B849" s="166" t="s">
        <v>1664</v>
      </c>
      <c r="C849" s="167" t="s">
        <v>355</v>
      </c>
      <c r="D849" s="168">
        <v>9</v>
      </c>
      <c r="E849" s="169">
        <v>246.5</v>
      </c>
      <c r="F849" s="170">
        <v>2218.5</v>
      </c>
      <c r="G849" s="171" t="s">
        <v>1651</v>
      </c>
      <c r="H849" s="168">
        <v>17680</v>
      </c>
    </row>
    <row r="850" spans="2:8" x14ac:dyDescent="0.25">
      <c r="B850" s="160" t="s">
        <v>1665</v>
      </c>
      <c r="C850" s="161" t="s">
        <v>1656</v>
      </c>
      <c r="D850" s="162">
        <v>14</v>
      </c>
      <c r="E850" s="163">
        <v>710.13379041844917</v>
      </c>
      <c r="F850" s="164">
        <v>9941.8730658582881</v>
      </c>
      <c r="G850" s="165" t="s">
        <v>1659</v>
      </c>
      <c r="H850" s="162">
        <v>17703</v>
      </c>
    </row>
    <row r="851" spans="2:8" x14ac:dyDescent="0.25">
      <c r="B851" s="166" t="s">
        <v>1668</v>
      </c>
      <c r="C851" s="167" t="s">
        <v>355</v>
      </c>
      <c r="D851" s="168">
        <v>20</v>
      </c>
      <c r="E851" s="169">
        <v>901.83735540549128</v>
      </c>
      <c r="F851" s="170">
        <v>18036.747108109827</v>
      </c>
      <c r="G851" s="171" t="s">
        <v>1667</v>
      </c>
      <c r="H851" s="168">
        <v>17706</v>
      </c>
    </row>
    <row r="852" spans="2:8" x14ac:dyDescent="0.25">
      <c r="B852" s="160" t="s">
        <v>1662</v>
      </c>
      <c r="C852" s="161" t="s">
        <v>1656</v>
      </c>
      <c r="D852" s="162">
        <v>73</v>
      </c>
      <c r="E852" s="163">
        <v>918.94676988651963</v>
      </c>
      <c r="F852" s="164">
        <v>67083.114201715929</v>
      </c>
      <c r="G852" s="165" t="s">
        <v>1661</v>
      </c>
      <c r="H852" s="162">
        <v>17847</v>
      </c>
    </row>
    <row r="853" spans="2:8" x14ac:dyDescent="0.25">
      <c r="B853" s="166" t="s">
        <v>1660</v>
      </c>
      <c r="C853" s="167" t="s">
        <v>355</v>
      </c>
      <c r="D853" s="168">
        <v>2</v>
      </c>
      <c r="E853" s="169">
        <v>19.147665484160999</v>
      </c>
      <c r="F853" s="170">
        <v>38.295330968321998</v>
      </c>
      <c r="G853" s="171" t="s">
        <v>1661</v>
      </c>
      <c r="H853" s="168">
        <v>17952</v>
      </c>
    </row>
    <row r="854" spans="2:8" x14ac:dyDescent="0.25">
      <c r="B854" s="160" t="s">
        <v>1666</v>
      </c>
      <c r="C854" s="161" t="s">
        <v>356</v>
      </c>
      <c r="D854" s="162">
        <v>9</v>
      </c>
      <c r="E854" s="163">
        <v>332.52460871838827</v>
      </c>
      <c r="F854" s="164">
        <v>2992.7214784654943</v>
      </c>
      <c r="G854" s="165" t="s">
        <v>1667</v>
      </c>
      <c r="H854" s="162">
        <v>17976</v>
      </c>
    </row>
    <row r="855" spans="2:8" x14ac:dyDescent="0.25">
      <c r="B855" s="166" t="s">
        <v>1663</v>
      </c>
      <c r="C855" s="167" t="s">
        <v>1653</v>
      </c>
      <c r="D855" s="168">
        <v>21</v>
      </c>
      <c r="E855" s="169">
        <v>858.91696029735044</v>
      </c>
      <c r="F855" s="170">
        <v>18037.256166244359</v>
      </c>
      <c r="G855" s="171" t="s">
        <v>1654</v>
      </c>
      <c r="H855" s="168">
        <v>17976</v>
      </c>
    </row>
    <row r="856" spans="2:8" x14ac:dyDescent="0.25">
      <c r="B856" s="160" t="s">
        <v>1655</v>
      </c>
      <c r="C856" s="161" t="s">
        <v>1656</v>
      </c>
      <c r="D856" s="162">
        <v>3</v>
      </c>
      <c r="E856" s="163">
        <v>722.60968396089356</v>
      </c>
      <c r="F856" s="164">
        <v>2167.8290518826807</v>
      </c>
      <c r="G856" s="165" t="s">
        <v>1654</v>
      </c>
      <c r="H856" s="162">
        <v>18060</v>
      </c>
    </row>
    <row r="857" spans="2:8" x14ac:dyDescent="0.25">
      <c r="B857" s="166" t="s">
        <v>1672</v>
      </c>
      <c r="C857" s="167" t="s">
        <v>1653</v>
      </c>
      <c r="D857" s="168">
        <v>23</v>
      </c>
      <c r="E857" s="169">
        <v>75.832140006051006</v>
      </c>
      <c r="F857" s="170">
        <v>1744.1392201391732</v>
      </c>
      <c r="G857" s="171" t="s">
        <v>1661</v>
      </c>
      <c r="H857" s="168">
        <v>18067</v>
      </c>
    </row>
    <row r="858" spans="2:8" x14ac:dyDescent="0.25">
      <c r="B858" s="160" t="s">
        <v>1655</v>
      </c>
      <c r="C858" s="161" t="s">
        <v>1656</v>
      </c>
      <c r="D858" s="162">
        <v>2</v>
      </c>
      <c r="E858" s="163">
        <v>722.60968396089356</v>
      </c>
      <c r="F858" s="164">
        <v>1445.2193679217871</v>
      </c>
      <c r="G858" s="165" t="s">
        <v>1654</v>
      </c>
      <c r="H858" s="162">
        <v>18106</v>
      </c>
    </row>
    <row r="859" spans="2:8" x14ac:dyDescent="0.25">
      <c r="B859" s="166" t="s">
        <v>1671</v>
      </c>
      <c r="C859" s="167" t="s">
        <v>356</v>
      </c>
      <c r="D859" s="168">
        <v>0</v>
      </c>
      <c r="E859" s="169">
        <v>444.53228917292074</v>
      </c>
      <c r="F859" s="170">
        <v>0</v>
      </c>
      <c r="G859" s="171" t="s">
        <v>1651</v>
      </c>
      <c r="H859" s="168">
        <v>18120</v>
      </c>
    </row>
    <row r="860" spans="2:8" x14ac:dyDescent="0.25">
      <c r="B860" s="160" t="s">
        <v>1664</v>
      </c>
      <c r="C860" s="161" t="s">
        <v>355</v>
      </c>
      <c r="D860" s="162">
        <v>9</v>
      </c>
      <c r="E860" s="163">
        <v>246.5</v>
      </c>
      <c r="F860" s="164">
        <v>2218.5</v>
      </c>
      <c r="G860" s="165" t="s">
        <v>1651</v>
      </c>
      <c r="H860" s="162">
        <v>18124</v>
      </c>
    </row>
    <row r="861" spans="2:8" x14ac:dyDescent="0.25">
      <c r="B861" s="166" t="s">
        <v>1666</v>
      </c>
      <c r="C861" s="167" t="s">
        <v>356</v>
      </c>
      <c r="D861" s="168">
        <v>4</v>
      </c>
      <c r="E861" s="169">
        <v>332.52460871838827</v>
      </c>
      <c r="F861" s="170">
        <v>1330.0984348735531</v>
      </c>
      <c r="G861" s="171" t="s">
        <v>1667</v>
      </c>
      <c r="H861" s="168">
        <v>18226</v>
      </c>
    </row>
    <row r="862" spans="2:8" x14ac:dyDescent="0.25">
      <c r="B862" s="160" t="s">
        <v>1662</v>
      </c>
      <c r="C862" s="161" t="s">
        <v>1656</v>
      </c>
      <c r="D862" s="162">
        <v>90</v>
      </c>
      <c r="E862" s="163">
        <v>918.94676988651963</v>
      </c>
      <c r="F862" s="164">
        <v>82705.20928978677</v>
      </c>
      <c r="G862" s="165" t="s">
        <v>1661</v>
      </c>
      <c r="H862" s="162">
        <v>18249</v>
      </c>
    </row>
    <row r="863" spans="2:8" x14ac:dyDescent="0.25">
      <c r="B863" s="166" t="s">
        <v>1650</v>
      </c>
      <c r="C863" s="167" t="s">
        <v>356</v>
      </c>
      <c r="D863" s="168">
        <v>46</v>
      </c>
      <c r="E863" s="169">
        <v>685.08452972448958</v>
      </c>
      <c r="F863" s="170">
        <v>31513.888367326523</v>
      </c>
      <c r="G863" s="171" t="s">
        <v>1651</v>
      </c>
      <c r="H863" s="168">
        <v>18260</v>
      </c>
    </row>
    <row r="864" spans="2:8" x14ac:dyDescent="0.25">
      <c r="B864" s="160" t="s">
        <v>1655</v>
      </c>
      <c r="C864" s="161" t="s">
        <v>1656</v>
      </c>
      <c r="D864" s="162">
        <v>2</v>
      </c>
      <c r="E864" s="163">
        <v>722.60968396089356</v>
      </c>
      <c r="F864" s="164">
        <v>1445.2193679217871</v>
      </c>
      <c r="G864" s="165" t="s">
        <v>1654</v>
      </c>
      <c r="H864" s="162">
        <v>18299</v>
      </c>
    </row>
    <row r="865" spans="2:8" x14ac:dyDescent="0.25">
      <c r="B865" s="166" t="s">
        <v>1660</v>
      </c>
      <c r="C865" s="167" t="s">
        <v>355</v>
      </c>
      <c r="D865" s="168">
        <v>2</v>
      </c>
      <c r="E865" s="169">
        <v>19.147665484160999</v>
      </c>
      <c r="F865" s="170">
        <v>38.295330968321998</v>
      </c>
      <c r="G865" s="171" t="s">
        <v>1661</v>
      </c>
      <c r="H865" s="168">
        <v>18300</v>
      </c>
    </row>
    <row r="866" spans="2:8" x14ac:dyDescent="0.25">
      <c r="B866" s="160" t="s">
        <v>1669</v>
      </c>
      <c r="C866" s="161" t="s">
        <v>1656</v>
      </c>
      <c r="D866" s="162">
        <v>64</v>
      </c>
      <c r="E866" s="163">
        <v>58.506537185795999</v>
      </c>
      <c r="F866" s="164">
        <v>3744.4183798909439</v>
      </c>
      <c r="G866" s="165" t="s">
        <v>1659</v>
      </c>
      <c r="H866" s="162">
        <v>18312</v>
      </c>
    </row>
    <row r="867" spans="2:8" x14ac:dyDescent="0.25">
      <c r="B867" s="166" t="s">
        <v>1672</v>
      </c>
      <c r="C867" s="167" t="s">
        <v>1653</v>
      </c>
      <c r="D867" s="168">
        <v>23</v>
      </c>
      <c r="E867" s="169">
        <v>75.832140006051006</v>
      </c>
      <c r="F867" s="170">
        <v>1744.1392201391732</v>
      </c>
      <c r="G867" s="171" t="s">
        <v>1661</v>
      </c>
      <c r="H867" s="168">
        <v>18340</v>
      </c>
    </row>
    <row r="868" spans="2:8" x14ac:dyDescent="0.25">
      <c r="B868" s="160" t="s">
        <v>1662</v>
      </c>
      <c r="C868" s="161" t="s">
        <v>1656</v>
      </c>
      <c r="D868" s="162">
        <v>90</v>
      </c>
      <c r="E868" s="163">
        <v>918.94676988651963</v>
      </c>
      <c r="F868" s="164">
        <v>82705.20928978677</v>
      </c>
      <c r="G868" s="165" t="s">
        <v>1661</v>
      </c>
      <c r="H868" s="162">
        <v>18414</v>
      </c>
    </row>
    <row r="869" spans="2:8" x14ac:dyDescent="0.25">
      <c r="B869" s="166" t="s">
        <v>1669</v>
      </c>
      <c r="C869" s="167" t="s">
        <v>1656</v>
      </c>
      <c r="D869" s="168">
        <v>64</v>
      </c>
      <c r="E869" s="169">
        <v>58.506537185795999</v>
      </c>
      <c r="F869" s="170">
        <v>3744.4183798909439</v>
      </c>
      <c r="G869" s="171" t="s">
        <v>1659</v>
      </c>
      <c r="H869" s="168">
        <v>18522</v>
      </c>
    </row>
    <row r="870" spans="2:8" x14ac:dyDescent="0.25">
      <c r="B870" s="160" t="s">
        <v>1672</v>
      </c>
      <c r="C870" s="161" t="s">
        <v>1653</v>
      </c>
      <c r="D870" s="162">
        <v>23</v>
      </c>
      <c r="E870" s="163">
        <v>75.832140006051006</v>
      </c>
      <c r="F870" s="164">
        <v>1744.1392201391732</v>
      </c>
      <c r="G870" s="165" t="s">
        <v>1661</v>
      </c>
      <c r="H870" s="162">
        <v>18549</v>
      </c>
    </row>
    <row r="871" spans="2:8" x14ac:dyDescent="0.25">
      <c r="B871" s="166" t="s">
        <v>1665</v>
      </c>
      <c r="C871" s="167" t="s">
        <v>1656</v>
      </c>
      <c r="D871" s="168">
        <v>14</v>
      </c>
      <c r="E871" s="169">
        <v>710.13379041844917</v>
      </c>
      <c r="F871" s="170">
        <v>9941.8730658582881</v>
      </c>
      <c r="G871" s="171" t="s">
        <v>1659</v>
      </c>
      <c r="H871" s="168">
        <v>18570</v>
      </c>
    </row>
    <row r="872" spans="2:8" x14ac:dyDescent="0.25">
      <c r="B872" s="160" t="s">
        <v>1662</v>
      </c>
      <c r="C872" s="161" t="s">
        <v>1656</v>
      </c>
      <c r="D872" s="162">
        <v>73</v>
      </c>
      <c r="E872" s="163">
        <v>918.94676988651963</v>
      </c>
      <c r="F872" s="164">
        <v>67083.114201715929</v>
      </c>
      <c r="G872" s="165" t="s">
        <v>1661</v>
      </c>
      <c r="H872" s="162">
        <v>18585</v>
      </c>
    </row>
    <row r="873" spans="2:8" x14ac:dyDescent="0.25">
      <c r="B873" s="166" t="s">
        <v>1669</v>
      </c>
      <c r="C873" s="167" t="s">
        <v>1656</v>
      </c>
      <c r="D873" s="168">
        <v>64</v>
      </c>
      <c r="E873" s="169">
        <v>58.506537185795999</v>
      </c>
      <c r="F873" s="170">
        <v>3744.4183798909439</v>
      </c>
      <c r="G873" s="171" t="s">
        <v>1659</v>
      </c>
      <c r="H873" s="168">
        <v>18612</v>
      </c>
    </row>
    <row r="874" spans="2:8" x14ac:dyDescent="0.25">
      <c r="B874" s="160" t="s">
        <v>1668</v>
      </c>
      <c r="C874" s="161" t="s">
        <v>355</v>
      </c>
      <c r="D874" s="162">
        <v>20</v>
      </c>
      <c r="E874" s="163">
        <v>901.83735540549128</v>
      </c>
      <c r="F874" s="164">
        <v>18036.747108109827</v>
      </c>
      <c r="G874" s="165" t="s">
        <v>1667</v>
      </c>
      <c r="H874" s="162">
        <v>18648</v>
      </c>
    </row>
    <row r="875" spans="2:8" x14ac:dyDescent="0.25">
      <c r="B875" s="166" t="s">
        <v>1665</v>
      </c>
      <c r="C875" s="167" t="s">
        <v>1656</v>
      </c>
      <c r="D875" s="168">
        <v>14</v>
      </c>
      <c r="E875" s="169">
        <v>710.13379041844917</v>
      </c>
      <c r="F875" s="170">
        <v>9941.8730658582881</v>
      </c>
      <c r="G875" s="171" t="s">
        <v>1659</v>
      </c>
      <c r="H875" s="168">
        <v>18653</v>
      </c>
    </row>
    <row r="876" spans="2:8" x14ac:dyDescent="0.25">
      <c r="B876" s="160" t="s">
        <v>1669</v>
      </c>
      <c r="C876" s="161" t="s">
        <v>1656</v>
      </c>
      <c r="D876" s="162">
        <v>64</v>
      </c>
      <c r="E876" s="163">
        <v>58.506537185795999</v>
      </c>
      <c r="F876" s="164">
        <v>3744.4183798909439</v>
      </c>
      <c r="G876" s="165" t="s">
        <v>1659</v>
      </c>
      <c r="H876" s="162">
        <v>18668</v>
      </c>
    </row>
    <row r="877" spans="2:8" x14ac:dyDescent="0.25">
      <c r="B877" s="166" t="s">
        <v>1665</v>
      </c>
      <c r="C877" s="167" t="s">
        <v>1656</v>
      </c>
      <c r="D877" s="168">
        <v>1</v>
      </c>
      <c r="E877" s="169">
        <v>710.13379041844917</v>
      </c>
      <c r="F877" s="170">
        <v>710.13379041844917</v>
      </c>
      <c r="G877" s="171" t="s">
        <v>1659</v>
      </c>
      <c r="H877" s="168">
        <v>18711</v>
      </c>
    </row>
    <row r="878" spans="2:8" x14ac:dyDescent="0.25">
      <c r="B878" s="160" t="s">
        <v>1665</v>
      </c>
      <c r="C878" s="161" t="s">
        <v>1656</v>
      </c>
      <c r="D878" s="162">
        <v>1</v>
      </c>
      <c r="E878" s="163">
        <v>710.13379041844917</v>
      </c>
      <c r="F878" s="164">
        <v>710.13379041844917</v>
      </c>
      <c r="G878" s="165" t="s">
        <v>1659</v>
      </c>
      <c r="H878" s="162">
        <v>19021</v>
      </c>
    </row>
    <row r="879" spans="2:8" x14ac:dyDescent="0.25">
      <c r="B879" s="166" t="s">
        <v>1671</v>
      </c>
      <c r="C879" s="167" t="s">
        <v>356</v>
      </c>
      <c r="D879" s="168">
        <v>1</v>
      </c>
      <c r="E879" s="169">
        <v>444.53228917292074</v>
      </c>
      <c r="F879" s="170">
        <v>444.53228917292074</v>
      </c>
      <c r="G879" s="171" t="s">
        <v>1651</v>
      </c>
      <c r="H879" s="168">
        <v>19050</v>
      </c>
    </row>
    <row r="880" spans="2:8" x14ac:dyDescent="0.25">
      <c r="B880" s="160" t="s">
        <v>1660</v>
      </c>
      <c r="C880" s="161" t="s">
        <v>355</v>
      </c>
      <c r="D880" s="162">
        <v>2</v>
      </c>
      <c r="E880" s="163">
        <v>19.147665484160999</v>
      </c>
      <c r="F880" s="164">
        <v>38.295330968321998</v>
      </c>
      <c r="G880" s="165" t="s">
        <v>1661</v>
      </c>
      <c r="H880" s="162">
        <v>19104</v>
      </c>
    </row>
    <row r="881" spans="2:8" x14ac:dyDescent="0.25">
      <c r="B881" s="166" t="s">
        <v>1666</v>
      </c>
      <c r="C881" s="167" t="s">
        <v>356</v>
      </c>
      <c r="D881" s="168">
        <v>4</v>
      </c>
      <c r="E881" s="169">
        <v>332.52460871838827</v>
      </c>
      <c r="F881" s="170">
        <v>1330.0984348735531</v>
      </c>
      <c r="G881" s="171" t="s">
        <v>1667</v>
      </c>
      <c r="H881" s="168">
        <v>19128</v>
      </c>
    </row>
    <row r="882" spans="2:8" x14ac:dyDescent="0.25">
      <c r="B882" s="160" t="s">
        <v>1660</v>
      </c>
      <c r="C882" s="161" t="s">
        <v>355</v>
      </c>
      <c r="D882" s="162">
        <v>2</v>
      </c>
      <c r="E882" s="163">
        <v>19.147665484160999</v>
      </c>
      <c r="F882" s="164">
        <v>38.295330968321998</v>
      </c>
      <c r="G882" s="165" t="s">
        <v>1661</v>
      </c>
      <c r="H882" s="162">
        <v>19404</v>
      </c>
    </row>
    <row r="883" spans="2:8" x14ac:dyDescent="0.25">
      <c r="B883" s="166" t="s">
        <v>1666</v>
      </c>
      <c r="C883" s="167" t="s">
        <v>356</v>
      </c>
      <c r="D883" s="168">
        <v>9</v>
      </c>
      <c r="E883" s="169">
        <v>332.52460871838827</v>
      </c>
      <c r="F883" s="170">
        <v>2992.7214784654943</v>
      </c>
      <c r="G883" s="171" t="s">
        <v>1667</v>
      </c>
      <c r="H883" s="168">
        <v>19435</v>
      </c>
    </row>
    <row r="884" spans="2:8" x14ac:dyDescent="0.25">
      <c r="B884" s="160" t="s">
        <v>1670</v>
      </c>
      <c r="C884" s="161" t="s">
        <v>356</v>
      </c>
      <c r="D884" s="162">
        <v>12</v>
      </c>
      <c r="E884" s="163">
        <v>508.42909319374786</v>
      </c>
      <c r="F884" s="164">
        <v>6101.1491183249746</v>
      </c>
      <c r="G884" s="165" t="s">
        <v>1661</v>
      </c>
      <c r="H884" s="162">
        <v>19504</v>
      </c>
    </row>
    <row r="885" spans="2:8" x14ac:dyDescent="0.25">
      <c r="B885" s="166" t="s">
        <v>1669</v>
      </c>
      <c r="C885" s="167" t="s">
        <v>1656</v>
      </c>
      <c r="D885" s="168">
        <v>35</v>
      </c>
      <c r="E885" s="169">
        <v>58.506537185795999</v>
      </c>
      <c r="F885" s="170">
        <v>2047.7288015028601</v>
      </c>
      <c r="G885" s="171" t="s">
        <v>1659</v>
      </c>
      <c r="H885" s="168">
        <v>19668</v>
      </c>
    </row>
    <row r="886" spans="2:8" x14ac:dyDescent="0.25">
      <c r="B886" s="160" t="s">
        <v>1672</v>
      </c>
      <c r="C886" s="161" t="s">
        <v>1653</v>
      </c>
      <c r="D886" s="162">
        <v>5</v>
      </c>
      <c r="E886" s="163">
        <v>75.832140006051006</v>
      </c>
      <c r="F886" s="164">
        <v>379.16070003025504</v>
      </c>
      <c r="G886" s="165" t="s">
        <v>1661</v>
      </c>
      <c r="H886" s="162">
        <v>19690</v>
      </c>
    </row>
    <row r="887" spans="2:8" x14ac:dyDescent="0.25">
      <c r="B887" s="166" t="s">
        <v>1658</v>
      </c>
      <c r="C887" s="167" t="s">
        <v>1653</v>
      </c>
      <c r="D887" s="168">
        <v>174</v>
      </c>
      <c r="E887" s="169">
        <v>412.65956623293988</v>
      </c>
      <c r="F887" s="170">
        <v>71802.764524531536</v>
      </c>
      <c r="G887" s="171" t="s">
        <v>1659</v>
      </c>
      <c r="H887" s="168">
        <v>19728</v>
      </c>
    </row>
    <row r="888" spans="2:8" x14ac:dyDescent="0.25">
      <c r="B888" s="160" t="s">
        <v>1658</v>
      </c>
      <c r="C888" s="161" t="s">
        <v>1653</v>
      </c>
      <c r="D888" s="162">
        <v>200</v>
      </c>
      <c r="E888" s="163">
        <v>412.65956623293988</v>
      </c>
      <c r="F888" s="164">
        <v>82531.913246587981</v>
      </c>
      <c r="G888" s="165" t="s">
        <v>1659</v>
      </c>
      <c r="H888" s="162">
        <v>19844</v>
      </c>
    </row>
    <row r="889" spans="2:8" x14ac:dyDescent="0.25">
      <c r="B889" s="166" t="s">
        <v>1670</v>
      </c>
      <c r="C889" s="167" t="s">
        <v>356</v>
      </c>
      <c r="D889" s="168">
        <v>2</v>
      </c>
      <c r="E889" s="169">
        <v>508.42909319374786</v>
      </c>
      <c r="F889" s="170">
        <v>1016.8581863874957</v>
      </c>
      <c r="G889" s="171" t="s">
        <v>1661</v>
      </c>
      <c r="H889" s="168">
        <v>19872</v>
      </c>
    </row>
    <row r="890" spans="2:8" x14ac:dyDescent="0.25">
      <c r="B890" s="160" t="s">
        <v>1655</v>
      </c>
      <c r="C890" s="161" t="s">
        <v>1656</v>
      </c>
      <c r="D890" s="162">
        <v>3</v>
      </c>
      <c r="E890" s="163">
        <v>722.60968396089356</v>
      </c>
      <c r="F890" s="164">
        <v>2167.8290518826807</v>
      </c>
      <c r="G890" s="165" t="s">
        <v>1654</v>
      </c>
      <c r="H890" s="162">
        <v>20136</v>
      </c>
    </row>
    <row r="891" spans="2:8" x14ac:dyDescent="0.25">
      <c r="B891" s="166" t="s">
        <v>1655</v>
      </c>
      <c r="C891" s="167" t="s">
        <v>1656</v>
      </c>
      <c r="D891" s="168">
        <v>2</v>
      </c>
      <c r="E891" s="169">
        <v>722.60968396089356</v>
      </c>
      <c r="F891" s="170">
        <v>1445.2193679217871</v>
      </c>
      <c r="G891" s="171" t="s">
        <v>1654</v>
      </c>
      <c r="H891" s="168">
        <v>20155</v>
      </c>
    </row>
    <row r="892" spans="2:8" x14ac:dyDescent="0.25">
      <c r="B892" s="160" t="s">
        <v>1663</v>
      </c>
      <c r="C892" s="161" t="s">
        <v>1653</v>
      </c>
      <c r="D892" s="162">
        <v>21</v>
      </c>
      <c r="E892" s="163">
        <v>858.91696029735044</v>
      </c>
      <c r="F892" s="164">
        <v>18037.256166244359</v>
      </c>
      <c r="G892" s="165" t="s">
        <v>1654</v>
      </c>
      <c r="H892" s="162">
        <v>20184</v>
      </c>
    </row>
    <row r="893" spans="2:8" x14ac:dyDescent="0.25">
      <c r="B893" s="166" t="s">
        <v>1660</v>
      </c>
      <c r="C893" s="167" t="s">
        <v>355</v>
      </c>
      <c r="D893" s="168">
        <v>2</v>
      </c>
      <c r="E893" s="169">
        <v>19.147665484160999</v>
      </c>
      <c r="F893" s="170">
        <v>38.295330968321998</v>
      </c>
      <c r="G893" s="171" t="s">
        <v>1661</v>
      </c>
      <c r="H893" s="168">
        <v>20280</v>
      </c>
    </row>
    <row r="894" spans="2:8" x14ac:dyDescent="0.25">
      <c r="B894" s="160" t="s">
        <v>1665</v>
      </c>
      <c r="C894" s="161" t="s">
        <v>1656</v>
      </c>
      <c r="D894" s="162">
        <v>1</v>
      </c>
      <c r="E894" s="163">
        <v>710.13379041844917</v>
      </c>
      <c r="F894" s="164">
        <v>710.13379041844917</v>
      </c>
      <c r="G894" s="165" t="s">
        <v>1659</v>
      </c>
      <c r="H894" s="162">
        <v>20616</v>
      </c>
    </row>
    <row r="895" spans="2:8" x14ac:dyDescent="0.25">
      <c r="B895" s="166" t="s">
        <v>1657</v>
      </c>
      <c r="C895" s="167" t="s">
        <v>355</v>
      </c>
      <c r="D895" s="168">
        <v>31</v>
      </c>
      <c r="E895" s="169">
        <v>40.333238638787542</v>
      </c>
      <c r="F895" s="170">
        <v>1250.3303978024137</v>
      </c>
      <c r="G895" s="171" t="s">
        <v>1654</v>
      </c>
      <c r="H895" s="168">
        <v>20692</v>
      </c>
    </row>
    <row r="896" spans="2:8" x14ac:dyDescent="0.25">
      <c r="B896" s="160" t="s">
        <v>1672</v>
      </c>
      <c r="C896" s="161" t="s">
        <v>1653</v>
      </c>
      <c r="D896" s="162">
        <v>5</v>
      </c>
      <c r="E896" s="163">
        <v>75.832140006051006</v>
      </c>
      <c r="F896" s="164">
        <v>379.16070003025504</v>
      </c>
      <c r="G896" s="165" t="s">
        <v>1661</v>
      </c>
      <c r="H896" s="162">
        <v>20774</v>
      </c>
    </row>
    <row r="897" spans="2:8" x14ac:dyDescent="0.25">
      <c r="B897" s="166" t="s">
        <v>1652</v>
      </c>
      <c r="C897" s="167" t="s">
        <v>1653</v>
      </c>
      <c r="D897" s="168">
        <v>15</v>
      </c>
      <c r="E897" s="169">
        <v>95.535014098134994</v>
      </c>
      <c r="F897" s="170">
        <v>1433.0252114720249</v>
      </c>
      <c r="G897" s="171" t="s">
        <v>1654</v>
      </c>
      <c r="H897" s="168">
        <v>20790</v>
      </c>
    </row>
    <row r="898" spans="2:8" x14ac:dyDescent="0.25">
      <c r="B898" s="160" t="s">
        <v>1664</v>
      </c>
      <c r="C898" s="161" t="s">
        <v>355</v>
      </c>
      <c r="D898" s="162">
        <v>20</v>
      </c>
      <c r="E898" s="163">
        <v>246.5</v>
      </c>
      <c r="F898" s="164">
        <v>4930</v>
      </c>
      <c r="G898" s="165" t="s">
        <v>1651</v>
      </c>
      <c r="H898" s="162">
        <v>20832</v>
      </c>
    </row>
    <row r="899" spans="2:8" x14ac:dyDescent="0.25">
      <c r="B899" s="166" t="s">
        <v>1665</v>
      </c>
      <c r="C899" s="167" t="s">
        <v>1656</v>
      </c>
      <c r="D899" s="168">
        <v>14</v>
      </c>
      <c r="E899" s="169">
        <v>710.13379041844917</v>
      </c>
      <c r="F899" s="170">
        <v>9941.8730658582881</v>
      </c>
      <c r="G899" s="171" t="s">
        <v>1659</v>
      </c>
      <c r="H899" s="168">
        <v>20916</v>
      </c>
    </row>
    <row r="900" spans="2:8" x14ac:dyDescent="0.25">
      <c r="B900" s="160" t="s">
        <v>1664</v>
      </c>
      <c r="C900" s="161" t="s">
        <v>355</v>
      </c>
      <c r="D900" s="162">
        <v>9</v>
      </c>
      <c r="E900" s="163">
        <v>246.5</v>
      </c>
      <c r="F900" s="164">
        <v>2218.5</v>
      </c>
      <c r="G900" s="165" t="s">
        <v>1651</v>
      </c>
      <c r="H900" s="162">
        <v>20996</v>
      </c>
    </row>
    <row r="901" spans="2:8" x14ac:dyDescent="0.25">
      <c r="B901" s="166" t="s">
        <v>1662</v>
      </c>
      <c r="C901" s="167" t="s">
        <v>1656</v>
      </c>
      <c r="D901" s="168">
        <v>73</v>
      </c>
      <c r="E901" s="169">
        <v>918.94676988651963</v>
      </c>
      <c r="F901" s="170">
        <v>67083.114201715929</v>
      </c>
      <c r="G901" s="171" t="s">
        <v>1661</v>
      </c>
      <c r="H901" s="168">
        <v>21025</v>
      </c>
    </row>
    <row r="902" spans="2:8" x14ac:dyDescent="0.25">
      <c r="B902" s="160" t="s">
        <v>1658</v>
      </c>
      <c r="C902" s="161" t="s">
        <v>1653</v>
      </c>
      <c r="D902" s="162">
        <v>174</v>
      </c>
      <c r="E902" s="163">
        <v>412.65956623293988</v>
      </c>
      <c r="F902" s="164">
        <v>71802.764524531536</v>
      </c>
      <c r="G902" s="165" t="s">
        <v>1659</v>
      </c>
      <c r="H902" s="162">
        <v>21330</v>
      </c>
    </row>
    <row r="903" spans="2:8" x14ac:dyDescent="0.25">
      <c r="B903" s="166" t="s">
        <v>1663</v>
      </c>
      <c r="C903" s="167" t="s">
        <v>1653</v>
      </c>
      <c r="D903" s="168">
        <v>21</v>
      </c>
      <c r="E903" s="169">
        <v>858.91696029735044</v>
      </c>
      <c r="F903" s="170">
        <v>18037.256166244359</v>
      </c>
      <c r="G903" s="171" t="s">
        <v>1654</v>
      </c>
      <c r="H903" s="168">
        <v>21384</v>
      </c>
    </row>
    <row r="904" spans="2:8" x14ac:dyDescent="0.25">
      <c r="B904" s="160" t="s">
        <v>1664</v>
      </c>
      <c r="C904" s="161" t="s">
        <v>355</v>
      </c>
      <c r="D904" s="162">
        <v>20</v>
      </c>
      <c r="E904" s="163">
        <v>246.5</v>
      </c>
      <c r="F904" s="164">
        <v>4930</v>
      </c>
      <c r="G904" s="165" t="s">
        <v>1651</v>
      </c>
      <c r="H904" s="162">
        <v>21460</v>
      </c>
    </row>
    <row r="905" spans="2:8" x14ac:dyDescent="0.25">
      <c r="B905" s="166" t="s">
        <v>1671</v>
      </c>
      <c r="C905" s="167" t="s">
        <v>356</v>
      </c>
      <c r="D905" s="168">
        <v>0</v>
      </c>
      <c r="E905" s="169">
        <v>444.53228917292074</v>
      </c>
      <c r="F905" s="170">
        <v>0</v>
      </c>
      <c r="G905" s="171" t="s">
        <v>1651</v>
      </c>
      <c r="H905" s="168">
        <v>21784</v>
      </c>
    </row>
    <row r="906" spans="2:8" x14ac:dyDescent="0.25">
      <c r="B906" s="160" t="s">
        <v>1666</v>
      </c>
      <c r="C906" s="161" t="s">
        <v>356</v>
      </c>
      <c r="D906" s="162">
        <v>4</v>
      </c>
      <c r="E906" s="163">
        <v>332.52460871838827</v>
      </c>
      <c r="F906" s="164">
        <v>1330.0984348735531</v>
      </c>
      <c r="G906" s="165" t="s">
        <v>1667</v>
      </c>
      <c r="H906" s="162">
        <v>21990</v>
      </c>
    </row>
    <row r="907" spans="2:8" x14ac:dyDescent="0.25">
      <c r="B907" s="166" t="s">
        <v>1655</v>
      </c>
      <c r="C907" s="167" t="s">
        <v>1656</v>
      </c>
      <c r="D907" s="168">
        <v>2</v>
      </c>
      <c r="E907" s="169">
        <v>722.60968396089356</v>
      </c>
      <c r="F907" s="170">
        <v>1445.2193679217871</v>
      </c>
      <c r="G907" s="171" t="s">
        <v>1654</v>
      </c>
      <c r="H907" s="168">
        <v>22056</v>
      </c>
    </row>
    <row r="908" spans="2:8" x14ac:dyDescent="0.25">
      <c r="B908" s="160" t="s">
        <v>1657</v>
      </c>
      <c r="C908" s="161" t="s">
        <v>355</v>
      </c>
      <c r="D908" s="162">
        <v>2</v>
      </c>
      <c r="E908" s="163">
        <v>40.333238638787542</v>
      </c>
      <c r="F908" s="164">
        <v>80.666477277575083</v>
      </c>
      <c r="G908" s="165" t="s">
        <v>1654</v>
      </c>
      <c r="H908" s="162">
        <v>22075</v>
      </c>
    </row>
    <row r="909" spans="2:8" x14ac:dyDescent="0.25">
      <c r="B909" s="166" t="s">
        <v>1666</v>
      </c>
      <c r="C909" s="167" t="s">
        <v>356</v>
      </c>
      <c r="D909" s="168">
        <v>4</v>
      </c>
      <c r="E909" s="169">
        <v>332.52460871838827</v>
      </c>
      <c r="F909" s="170">
        <v>1330.0984348735531</v>
      </c>
      <c r="G909" s="171" t="s">
        <v>1667</v>
      </c>
      <c r="H909" s="168">
        <v>22200</v>
      </c>
    </row>
    <row r="910" spans="2:8" x14ac:dyDescent="0.25">
      <c r="B910" s="160" t="s">
        <v>1671</v>
      </c>
      <c r="C910" s="161" t="s">
        <v>356</v>
      </c>
      <c r="D910" s="162">
        <v>1</v>
      </c>
      <c r="E910" s="163">
        <v>444.53228917292074</v>
      </c>
      <c r="F910" s="164">
        <v>444.53228917292074</v>
      </c>
      <c r="G910" s="165" t="s">
        <v>1651</v>
      </c>
      <c r="H910" s="162">
        <v>22232</v>
      </c>
    </row>
    <row r="911" spans="2:8" x14ac:dyDescent="0.25">
      <c r="B911" s="166" t="s">
        <v>1668</v>
      </c>
      <c r="C911" s="167" t="s">
        <v>355</v>
      </c>
      <c r="D911" s="168">
        <v>12</v>
      </c>
      <c r="E911" s="169">
        <v>901.83735540549128</v>
      </c>
      <c r="F911" s="170">
        <v>10822.048264865894</v>
      </c>
      <c r="G911" s="171" t="s">
        <v>1667</v>
      </c>
      <c r="H911" s="168">
        <v>22275</v>
      </c>
    </row>
    <row r="912" spans="2:8" x14ac:dyDescent="0.25">
      <c r="B912" s="160" t="s">
        <v>1662</v>
      </c>
      <c r="C912" s="161" t="s">
        <v>1656</v>
      </c>
      <c r="D912" s="162">
        <v>90</v>
      </c>
      <c r="E912" s="163">
        <v>918.94676988651963</v>
      </c>
      <c r="F912" s="164">
        <v>82705.20928978677</v>
      </c>
      <c r="G912" s="165" t="s">
        <v>1661</v>
      </c>
      <c r="H912" s="162">
        <v>22540</v>
      </c>
    </row>
    <row r="913" spans="2:8" x14ac:dyDescent="0.25">
      <c r="B913" s="166" t="s">
        <v>1666</v>
      </c>
      <c r="C913" s="167" t="s">
        <v>356</v>
      </c>
      <c r="D913" s="168">
        <v>9</v>
      </c>
      <c r="E913" s="169">
        <v>332.52460871838827</v>
      </c>
      <c r="F913" s="170">
        <v>2992.7214784654943</v>
      </c>
      <c r="G913" s="171" t="s">
        <v>1667</v>
      </c>
      <c r="H913" s="168">
        <v>22764</v>
      </c>
    </row>
    <row r="914" spans="2:8" x14ac:dyDescent="0.25">
      <c r="B914" s="160" t="s">
        <v>1655</v>
      </c>
      <c r="C914" s="161" t="s">
        <v>1656</v>
      </c>
      <c r="D914" s="162">
        <v>2</v>
      </c>
      <c r="E914" s="163">
        <v>722.60968396089356</v>
      </c>
      <c r="F914" s="164">
        <v>1445.2193679217871</v>
      </c>
      <c r="G914" s="165" t="s">
        <v>1654</v>
      </c>
      <c r="H914" s="162">
        <v>22939</v>
      </c>
    </row>
    <row r="915" spans="2:8" x14ac:dyDescent="0.25">
      <c r="B915" s="166" t="s">
        <v>1664</v>
      </c>
      <c r="C915" s="167" t="s">
        <v>355</v>
      </c>
      <c r="D915" s="168">
        <v>9</v>
      </c>
      <c r="E915" s="169">
        <v>246.5</v>
      </c>
      <c r="F915" s="170">
        <v>2218.5</v>
      </c>
      <c r="G915" s="171" t="s">
        <v>1651</v>
      </c>
      <c r="H915" s="168">
        <v>23004</v>
      </c>
    </row>
    <row r="916" spans="2:8" x14ac:dyDescent="0.25">
      <c r="B916" s="160" t="s">
        <v>1669</v>
      </c>
      <c r="C916" s="161" t="s">
        <v>1656</v>
      </c>
      <c r="D916" s="162">
        <v>35</v>
      </c>
      <c r="E916" s="163">
        <v>58.506537185795999</v>
      </c>
      <c r="F916" s="164">
        <v>2047.7288015028601</v>
      </c>
      <c r="G916" s="165" t="s">
        <v>1659</v>
      </c>
      <c r="H916" s="162">
        <v>23150</v>
      </c>
    </row>
    <row r="917" spans="2:8" x14ac:dyDescent="0.25">
      <c r="B917" s="166" t="s">
        <v>1664</v>
      </c>
      <c r="C917" s="167" t="s">
        <v>355</v>
      </c>
      <c r="D917" s="168">
        <v>20</v>
      </c>
      <c r="E917" s="169">
        <v>246.5</v>
      </c>
      <c r="F917" s="170">
        <v>4930</v>
      </c>
      <c r="G917" s="171" t="s">
        <v>1651</v>
      </c>
      <c r="H917" s="168">
        <v>23160</v>
      </c>
    </row>
    <row r="918" spans="2:8" x14ac:dyDescent="0.25">
      <c r="B918" s="160" t="s">
        <v>1658</v>
      </c>
      <c r="C918" s="161" t="s">
        <v>1653</v>
      </c>
      <c r="D918" s="162">
        <v>200</v>
      </c>
      <c r="E918" s="163">
        <v>412.65956623293988</v>
      </c>
      <c r="F918" s="164">
        <v>82531.913246587981</v>
      </c>
      <c r="G918" s="165" t="s">
        <v>1659</v>
      </c>
      <c r="H918" s="162">
        <v>23220</v>
      </c>
    </row>
    <row r="919" spans="2:8" x14ac:dyDescent="0.25">
      <c r="B919" s="166" t="s">
        <v>1669</v>
      </c>
      <c r="C919" s="167" t="s">
        <v>1656</v>
      </c>
      <c r="D919" s="168">
        <v>64</v>
      </c>
      <c r="E919" s="169">
        <v>58.506537185795999</v>
      </c>
      <c r="F919" s="170">
        <v>3744.4183798909439</v>
      </c>
      <c r="G919" s="171" t="s">
        <v>1659</v>
      </c>
      <c r="H919" s="168">
        <v>23660</v>
      </c>
    </row>
    <row r="920" spans="2:8" x14ac:dyDescent="0.25">
      <c r="B920" s="160" t="s">
        <v>1671</v>
      </c>
      <c r="C920" s="161" t="s">
        <v>356</v>
      </c>
      <c r="D920" s="162">
        <v>1</v>
      </c>
      <c r="E920" s="163">
        <v>444.53228917292074</v>
      </c>
      <c r="F920" s="164">
        <v>444.53228917292074</v>
      </c>
      <c r="G920" s="165" t="s">
        <v>1651</v>
      </c>
      <c r="H920" s="162">
        <v>23972</v>
      </c>
    </row>
    <row r="921" spans="2:8" x14ac:dyDescent="0.25">
      <c r="B921" s="166" t="s">
        <v>1664</v>
      </c>
      <c r="C921" s="167" t="s">
        <v>355</v>
      </c>
      <c r="D921" s="168">
        <v>20</v>
      </c>
      <c r="E921" s="169">
        <v>246.5</v>
      </c>
      <c r="F921" s="170">
        <v>4930</v>
      </c>
      <c r="G921" s="171" t="s">
        <v>1651</v>
      </c>
      <c r="H921" s="168">
        <v>24244</v>
      </c>
    </row>
    <row r="922" spans="2:8" x14ac:dyDescent="0.25">
      <c r="B922" s="160" t="s">
        <v>1663</v>
      </c>
      <c r="C922" s="161" t="s">
        <v>1653</v>
      </c>
      <c r="D922" s="162">
        <v>28</v>
      </c>
      <c r="E922" s="163">
        <v>858.91696029735044</v>
      </c>
      <c r="F922" s="164">
        <v>24049.674888325811</v>
      </c>
      <c r="G922" s="165" t="s">
        <v>1654</v>
      </c>
      <c r="H922" s="162">
        <v>24360</v>
      </c>
    </row>
    <row r="923" spans="2:8" x14ac:dyDescent="0.25">
      <c r="B923" s="166" t="s">
        <v>1652</v>
      </c>
      <c r="C923" s="167" t="s">
        <v>1653</v>
      </c>
      <c r="D923" s="168">
        <v>7</v>
      </c>
      <c r="E923" s="169">
        <v>95.535014098134994</v>
      </c>
      <c r="F923" s="170">
        <v>668.74509868694497</v>
      </c>
      <c r="G923" s="171" t="s">
        <v>1654</v>
      </c>
      <c r="H923" s="168">
        <v>24678</v>
      </c>
    </row>
    <row r="924" spans="2:8" x14ac:dyDescent="0.25">
      <c r="B924" s="160" t="s">
        <v>1662</v>
      </c>
      <c r="C924" s="161" t="s">
        <v>1656</v>
      </c>
      <c r="D924" s="162">
        <v>73</v>
      </c>
      <c r="E924" s="163">
        <v>918.94676988651963</v>
      </c>
      <c r="F924" s="164">
        <v>67083.114201715929</v>
      </c>
      <c r="G924" s="165" t="s">
        <v>1661</v>
      </c>
      <c r="H924" s="162">
        <v>24737</v>
      </c>
    </row>
    <row r="925" spans="2:8" x14ac:dyDescent="0.25">
      <c r="B925" s="166" t="s">
        <v>1672</v>
      </c>
      <c r="C925" s="167" t="s">
        <v>1653</v>
      </c>
      <c r="D925" s="168">
        <v>23</v>
      </c>
      <c r="E925" s="169">
        <v>75.832140006051006</v>
      </c>
      <c r="F925" s="170">
        <v>1744.1392201391732</v>
      </c>
      <c r="G925" s="171" t="s">
        <v>1661</v>
      </c>
      <c r="H925" s="168">
        <v>25491</v>
      </c>
    </row>
    <row r="926" spans="2:8" x14ac:dyDescent="0.25">
      <c r="B926" s="160" t="s">
        <v>1672</v>
      </c>
      <c r="C926" s="161" t="s">
        <v>1653</v>
      </c>
      <c r="D926" s="162">
        <v>5</v>
      </c>
      <c r="E926" s="163">
        <v>75.832140006051006</v>
      </c>
      <c r="F926" s="164">
        <v>379.16070003025504</v>
      </c>
      <c r="G926" s="165" t="s">
        <v>1661</v>
      </c>
      <c r="H926" s="162">
        <v>25956</v>
      </c>
    </row>
    <row r="927" spans="2:8" x14ac:dyDescent="0.25">
      <c r="B927" s="166" t="s">
        <v>1665</v>
      </c>
      <c r="C927" s="167" t="s">
        <v>1656</v>
      </c>
      <c r="D927" s="168">
        <v>14</v>
      </c>
      <c r="E927" s="169">
        <v>710.13379041844917</v>
      </c>
      <c r="F927" s="170">
        <v>9941.8730658582881</v>
      </c>
      <c r="G927" s="171" t="s">
        <v>1659</v>
      </c>
      <c r="H927" s="168">
        <v>26303</v>
      </c>
    </row>
    <row r="928" spans="2:8" x14ac:dyDescent="0.25">
      <c r="B928" s="160" t="s">
        <v>1670</v>
      </c>
      <c r="C928" s="161" t="s">
        <v>356</v>
      </c>
      <c r="D928" s="162">
        <v>12</v>
      </c>
      <c r="E928" s="163">
        <v>508.42909319374786</v>
      </c>
      <c r="F928" s="164">
        <v>6101.1491183249746</v>
      </c>
      <c r="G928" s="165" t="s">
        <v>1661</v>
      </c>
      <c r="H928" s="162">
        <v>26400</v>
      </c>
    </row>
    <row r="929" spans="2:8" x14ac:dyDescent="0.25">
      <c r="B929" s="166" t="s">
        <v>1664</v>
      </c>
      <c r="C929" s="167" t="s">
        <v>355</v>
      </c>
      <c r="D929" s="168">
        <v>9</v>
      </c>
      <c r="E929" s="169">
        <v>246.5</v>
      </c>
      <c r="F929" s="170">
        <v>2218.5</v>
      </c>
      <c r="G929" s="171" t="s">
        <v>1651</v>
      </c>
      <c r="H929" s="168">
        <v>26564</v>
      </c>
    </row>
    <row r="930" spans="2:8" x14ac:dyDescent="0.25">
      <c r="B930" s="160" t="s">
        <v>1652</v>
      </c>
      <c r="C930" s="161" t="s">
        <v>1653</v>
      </c>
      <c r="D930" s="162">
        <v>15</v>
      </c>
      <c r="E930" s="163">
        <v>95.535014098134994</v>
      </c>
      <c r="F930" s="164">
        <v>1433.0252114720249</v>
      </c>
      <c r="G930" s="165" t="s">
        <v>1654</v>
      </c>
      <c r="H930" s="162">
        <v>26940</v>
      </c>
    </row>
    <row r="931" spans="2:8" ht="15" x14ac:dyDescent="0.25">
      <c r="B931"/>
      <c r="C931"/>
      <c r="D931"/>
      <c r="E931"/>
      <c r="F931"/>
      <c r="G931"/>
      <c r="H931"/>
    </row>
    <row r="932" spans="2:8" ht="15" x14ac:dyDescent="0.25">
      <c r="B932"/>
      <c r="C932"/>
      <c r="D932"/>
      <c r="E932"/>
      <c r="F932"/>
      <c r="G932"/>
      <c r="H932"/>
    </row>
    <row r="933" spans="2:8" ht="15" x14ac:dyDescent="0.25">
      <c r="B933"/>
      <c r="C933"/>
      <c r="D933"/>
      <c r="E933"/>
      <c r="F933"/>
      <c r="G933"/>
      <c r="H933"/>
    </row>
    <row r="934" spans="2:8" ht="15" x14ac:dyDescent="0.25">
      <c r="B934"/>
      <c r="C934"/>
      <c r="D934"/>
      <c r="E934"/>
      <c r="F934"/>
      <c r="G934"/>
      <c r="H934"/>
    </row>
    <row r="935" spans="2:8" ht="15" x14ac:dyDescent="0.25">
      <c r="B935"/>
      <c r="C935"/>
      <c r="D935"/>
      <c r="E935"/>
      <c r="F935"/>
      <c r="G935"/>
      <c r="H935"/>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507"/>
  <sheetViews>
    <sheetView workbookViewId="0">
      <selection activeCell="A2" sqref="A2"/>
    </sheetView>
  </sheetViews>
  <sheetFormatPr baseColWidth="10" defaultRowHeight="15" x14ac:dyDescent="0.25"/>
  <cols>
    <col min="1" max="1" width="4.28515625" customWidth="1"/>
    <col min="2" max="2" width="94.140625" style="172" customWidth="1"/>
  </cols>
  <sheetData>
    <row r="1" spans="1:2" s="92" customFormat="1" ht="13.5" x14ac:dyDescent="0.25">
      <c r="A1" s="91" t="s">
        <v>2171</v>
      </c>
      <c r="B1" s="3"/>
    </row>
    <row r="2" spans="1:2" s="92" customFormat="1" x14ac:dyDescent="0.25">
      <c r="B2" s="63" t="s">
        <v>2235</v>
      </c>
    </row>
    <row r="3" spans="1:2" s="92" customFormat="1" ht="14.25" thickBot="1" x14ac:dyDescent="0.3">
      <c r="B3" s="3"/>
    </row>
    <row r="4" spans="1:2" ht="15" customHeight="1" thickBot="1" x14ac:dyDescent="0.3">
      <c r="B4" s="118" t="s">
        <v>1675</v>
      </c>
    </row>
    <row r="5" spans="1:2" ht="15" customHeight="1" thickBot="1" x14ac:dyDescent="0.3">
      <c r="B5" s="121" t="s">
        <v>1676</v>
      </c>
    </row>
    <row r="6" spans="1:2" ht="15" customHeight="1" thickBot="1" x14ac:dyDescent="0.3">
      <c r="B6" s="121" t="s">
        <v>1677</v>
      </c>
    </row>
    <row r="7" spans="1:2" ht="15" customHeight="1" thickBot="1" x14ac:dyDescent="0.3">
      <c r="B7" s="121" t="s">
        <v>1678</v>
      </c>
    </row>
    <row r="8" spans="1:2" ht="15" customHeight="1" thickBot="1" x14ac:dyDescent="0.3">
      <c r="B8" s="121" t="s">
        <v>1679</v>
      </c>
    </row>
    <row r="9" spans="1:2" ht="15" customHeight="1" thickBot="1" x14ac:dyDescent="0.3">
      <c r="B9" s="121" t="s">
        <v>1680</v>
      </c>
    </row>
    <row r="10" spans="1:2" ht="15" customHeight="1" thickBot="1" x14ac:dyDescent="0.3">
      <c r="B10" s="125" t="s">
        <v>1681</v>
      </c>
    </row>
    <row r="11" spans="1:2" ht="15" customHeight="1" thickBot="1" x14ac:dyDescent="0.3">
      <c r="B11" s="125" t="s">
        <v>1682</v>
      </c>
    </row>
    <row r="12" spans="1:2" ht="15" customHeight="1" thickBot="1" x14ac:dyDescent="0.3">
      <c r="B12" s="121" t="s">
        <v>1683</v>
      </c>
    </row>
    <row r="13" spans="1:2" ht="15" customHeight="1" thickBot="1" x14ac:dyDescent="0.3">
      <c r="B13" s="121" t="s">
        <v>1684</v>
      </c>
    </row>
    <row r="14" spans="1:2" ht="15" customHeight="1" thickBot="1" x14ac:dyDescent="0.3">
      <c r="B14" s="121" t="s">
        <v>1685</v>
      </c>
    </row>
    <row r="15" spans="1:2" ht="15" customHeight="1" thickBot="1" x14ac:dyDescent="0.3">
      <c r="B15" s="121" t="s">
        <v>1686</v>
      </c>
    </row>
    <row r="16" spans="1:2" ht="15" customHeight="1" thickBot="1" x14ac:dyDescent="0.3">
      <c r="B16" s="121" t="s">
        <v>1687</v>
      </c>
    </row>
    <row r="17" spans="2:2" ht="15" customHeight="1" thickBot="1" x14ac:dyDescent="0.3">
      <c r="B17" s="125" t="s">
        <v>1688</v>
      </c>
    </row>
    <row r="18" spans="2:2" ht="15" customHeight="1" thickBot="1" x14ac:dyDescent="0.3">
      <c r="B18" s="121" t="s">
        <v>1689</v>
      </c>
    </row>
    <row r="19" spans="2:2" ht="15" customHeight="1" thickBot="1" x14ac:dyDescent="0.3">
      <c r="B19" s="125" t="s">
        <v>1690</v>
      </c>
    </row>
    <row r="20" spans="2:2" ht="15" customHeight="1" thickBot="1" x14ac:dyDescent="0.3">
      <c r="B20" s="121" t="s">
        <v>1691</v>
      </c>
    </row>
    <row r="21" spans="2:2" ht="15" customHeight="1" thickBot="1" x14ac:dyDescent="0.3">
      <c r="B21" s="121" t="s">
        <v>1692</v>
      </c>
    </row>
    <row r="22" spans="2:2" ht="15" customHeight="1" thickBot="1" x14ac:dyDescent="0.3">
      <c r="B22" s="121" t="s">
        <v>1693</v>
      </c>
    </row>
    <row r="23" spans="2:2" ht="15" customHeight="1" thickBot="1" x14ac:dyDescent="0.3">
      <c r="B23" s="121" t="s">
        <v>1694</v>
      </c>
    </row>
    <row r="24" spans="2:2" ht="15" customHeight="1" thickBot="1" x14ac:dyDescent="0.3">
      <c r="B24" s="121" t="s">
        <v>1695</v>
      </c>
    </row>
    <row r="25" spans="2:2" ht="15" customHeight="1" thickBot="1" x14ac:dyDescent="0.3">
      <c r="B25" s="121" t="s">
        <v>1696</v>
      </c>
    </row>
    <row r="26" spans="2:2" ht="15" customHeight="1" thickBot="1" x14ac:dyDescent="0.3">
      <c r="B26" s="121" t="s">
        <v>1697</v>
      </c>
    </row>
    <row r="27" spans="2:2" ht="15" customHeight="1" thickBot="1" x14ac:dyDescent="0.3">
      <c r="B27" s="121" t="s">
        <v>1698</v>
      </c>
    </row>
    <row r="28" spans="2:2" ht="15" customHeight="1" thickBot="1" x14ac:dyDescent="0.3">
      <c r="B28" s="121" t="s">
        <v>1699</v>
      </c>
    </row>
    <row r="29" spans="2:2" ht="15" customHeight="1" thickBot="1" x14ac:dyDescent="0.3">
      <c r="B29" s="121" t="s">
        <v>1700</v>
      </c>
    </row>
    <row r="30" spans="2:2" ht="15" customHeight="1" thickBot="1" x14ac:dyDescent="0.3">
      <c r="B30" s="121" t="s">
        <v>1701</v>
      </c>
    </row>
    <row r="31" spans="2:2" ht="15" customHeight="1" thickBot="1" x14ac:dyDescent="0.3">
      <c r="B31" s="121" t="s">
        <v>1702</v>
      </c>
    </row>
    <row r="32" spans="2:2" ht="15" customHeight="1" thickBot="1" x14ac:dyDescent="0.3">
      <c r="B32" s="121" t="s">
        <v>1703</v>
      </c>
    </row>
    <row r="33" spans="2:2" ht="15" customHeight="1" thickBot="1" x14ac:dyDescent="0.3">
      <c r="B33" s="121" t="s">
        <v>1704</v>
      </c>
    </row>
    <row r="34" spans="2:2" ht="15" customHeight="1" thickBot="1" x14ac:dyDescent="0.3">
      <c r="B34" s="121" t="s">
        <v>1705</v>
      </c>
    </row>
    <row r="35" spans="2:2" ht="15" customHeight="1" thickBot="1" x14ac:dyDescent="0.3">
      <c r="B35" s="121" t="s">
        <v>1706</v>
      </c>
    </row>
    <row r="36" spans="2:2" ht="15" customHeight="1" thickBot="1" x14ac:dyDescent="0.3">
      <c r="B36" s="121" t="s">
        <v>1707</v>
      </c>
    </row>
    <row r="37" spans="2:2" ht="15" customHeight="1" thickBot="1" x14ac:dyDescent="0.3">
      <c r="B37" s="125" t="s">
        <v>1708</v>
      </c>
    </row>
    <row r="38" spans="2:2" ht="15" customHeight="1" thickBot="1" x14ac:dyDescent="0.3">
      <c r="B38" s="125" t="s">
        <v>1709</v>
      </c>
    </row>
    <row r="39" spans="2:2" ht="15" customHeight="1" thickBot="1" x14ac:dyDescent="0.3">
      <c r="B39" s="125" t="s">
        <v>1710</v>
      </c>
    </row>
    <row r="40" spans="2:2" ht="15" customHeight="1" thickBot="1" x14ac:dyDescent="0.3">
      <c r="B40" s="125" t="s">
        <v>1711</v>
      </c>
    </row>
    <row r="41" spans="2:2" ht="15" customHeight="1" thickBot="1" x14ac:dyDescent="0.3">
      <c r="B41" s="121" t="s">
        <v>1712</v>
      </c>
    </row>
    <row r="42" spans="2:2" ht="15" customHeight="1" thickBot="1" x14ac:dyDescent="0.3">
      <c r="B42" s="121" t="s">
        <v>1713</v>
      </c>
    </row>
    <row r="43" spans="2:2" ht="15" customHeight="1" thickBot="1" x14ac:dyDescent="0.3">
      <c r="B43" s="121" t="s">
        <v>1714</v>
      </c>
    </row>
    <row r="44" spans="2:2" ht="15" customHeight="1" thickBot="1" x14ac:dyDescent="0.3">
      <c r="B44" s="125" t="s">
        <v>1715</v>
      </c>
    </row>
    <row r="45" spans="2:2" ht="15" customHeight="1" thickBot="1" x14ac:dyDescent="0.3">
      <c r="B45" s="125" t="s">
        <v>1716</v>
      </c>
    </row>
    <row r="46" spans="2:2" ht="15" customHeight="1" thickBot="1" x14ac:dyDescent="0.3">
      <c r="B46" s="125" t="s">
        <v>1717</v>
      </c>
    </row>
    <row r="47" spans="2:2" ht="15" customHeight="1" thickBot="1" x14ac:dyDescent="0.3">
      <c r="B47" s="125" t="s">
        <v>1718</v>
      </c>
    </row>
    <row r="48" spans="2:2" ht="15" customHeight="1" thickBot="1" x14ac:dyDescent="0.3">
      <c r="B48" s="125" t="s">
        <v>1719</v>
      </c>
    </row>
    <row r="49" spans="2:2" ht="15" customHeight="1" thickBot="1" x14ac:dyDescent="0.3">
      <c r="B49" s="125" t="s">
        <v>1720</v>
      </c>
    </row>
    <row r="50" spans="2:2" ht="15" customHeight="1" thickBot="1" x14ac:dyDescent="0.3">
      <c r="B50" s="125" t="s">
        <v>1721</v>
      </c>
    </row>
    <row r="51" spans="2:2" ht="15" customHeight="1" thickBot="1" x14ac:dyDescent="0.3">
      <c r="B51" s="125" t="s">
        <v>1722</v>
      </c>
    </row>
    <row r="52" spans="2:2" ht="15" customHeight="1" thickBot="1" x14ac:dyDescent="0.3">
      <c r="B52" s="125" t="s">
        <v>1723</v>
      </c>
    </row>
    <row r="53" spans="2:2" ht="15" customHeight="1" thickBot="1" x14ac:dyDescent="0.3">
      <c r="B53" s="125" t="s">
        <v>1724</v>
      </c>
    </row>
    <row r="54" spans="2:2" ht="15" customHeight="1" thickBot="1" x14ac:dyDescent="0.3">
      <c r="B54" s="125" t="s">
        <v>1725</v>
      </c>
    </row>
    <row r="55" spans="2:2" ht="15" customHeight="1" thickBot="1" x14ac:dyDescent="0.3">
      <c r="B55" s="121" t="s">
        <v>1726</v>
      </c>
    </row>
    <row r="56" spans="2:2" ht="15" customHeight="1" thickBot="1" x14ac:dyDescent="0.3">
      <c r="B56" s="121" t="s">
        <v>1727</v>
      </c>
    </row>
    <row r="57" spans="2:2" ht="15" customHeight="1" thickBot="1" x14ac:dyDescent="0.3">
      <c r="B57" s="125" t="s">
        <v>1728</v>
      </c>
    </row>
    <row r="58" spans="2:2" ht="15" customHeight="1" thickBot="1" x14ac:dyDescent="0.3">
      <c r="B58" s="121" t="s">
        <v>1729</v>
      </c>
    </row>
    <row r="59" spans="2:2" ht="15" customHeight="1" thickBot="1" x14ac:dyDescent="0.3">
      <c r="B59" s="125" t="s">
        <v>1730</v>
      </c>
    </row>
    <row r="60" spans="2:2" ht="15" customHeight="1" thickBot="1" x14ac:dyDescent="0.3">
      <c r="B60" s="121" t="s">
        <v>1731</v>
      </c>
    </row>
    <row r="61" spans="2:2" ht="15" customHeight="1" thickBot="1" x14ac:dyDescent="0.3">
      <c r="B61" s="125" t="s">
        <v>1732</v>
      </c>
    </row>
    <row r="62" spans="2:2" ht="15" customHeight="1" thickBot="1" x14ac:dyDescent="0.3">
      <c r="B62" s="125" t="s">
        <v>1733</v>
      </c>
    </row>
    <row r="63" spans="2:2" ht="15" customHeight="1" thickBot="1" x14ac:dyDescent="0.3">
      <c r="B63" s="125" t="s">
        <v>1734</v>
      </c>
    </row>
    <row r="64" spans="2:2" ht="15" customHeight="1" thickBot="1" x14ac:dyDescent="0.3">
      <c r="B64" s="125" t="s">
        <v>1735</v>
      </c>
    </row>
    <row r="65" spans="2:2" ht="15" customHeight="1" thickBot="1" x14ac:dyDescent="0.3">
      <c r="B65" s="125" t="s">
        <v>1736</v>
      </c>
    </row>
    <row r="66" spans="2:2" ht="15" customHeight="1" thickBot="1" x14ac:dyDescent="0.3">
      <c r="B66" s="125" t="s">
        <v>1735</v>
      </c>
    </row>
    <row r="67" spans="2:2" ht="15" customHeight="1" thickBot="1" x14ac:dyDescent="0.3">
      <c r="B67" s="125" t="s">
        <v>1737</v>
      </c>
    </row>
    <row r="68" spans="2:2" ht="15" customHeight="1" thickBot="1" x14ac:dyDescent="0.3">
      <c r="B68" s="125" t="s">
        <v>1738</v>
      </c>
    </row>
    <row r="69" spans="2:2" ht="15" customHeight="1" thickBot="1" x14ac:dyDescent="0.3">
      <c r="B69" s="121" t="s">
        <v>1739</v>
      </c>
    </row>
    <row r="70" spans="2:2" ht="15" customHeight="1" thickBot="1" x14ac:dyDescent="0.3">
      <c r="B70" s="125" t="s">
        <v>1740</v>
      </c>
    </row>
    <row r="71" spans="2:2" ht="15" customHeight="1" thickBot="1" x14ac:dyDescent="0.3">
      <c r="B71" s="125" t="s">
        <v>1741</v>
      </c>
    </row>
    <row r="72" spans="2:2" ht="15" customHeight="1" thickBot="1" x14ac:dyDescent="0.3">
      <c r="B72" s="121" t="s">
        <v>1742</v>
      </c>
    </row>
    <row r="73" spans="2:2" ht="15" customHeight="1" thickBot="1" x14ac:dyDescent="0.3">
      <c r="B73" s="121" t="s">
        <v>1743</v>
      </c>
    </row>
    <row r="74" spans="2:2" ht="15" customHeight="1" thickBot="1" x14ac:dyDescent="0.3">
      <c r="B74" s="121" t="s">
        <v>1744</v>
      </c>
    </row>
    <row r="75" spans="2:2" ht="15" customHeight="1" thickBot="1" x14ac:dyDescent="0.3">
      <c r="B75" s="121" t="s">
        <v>1745</v>
      </c>
    </row>
    <row r="76" spans="2:2" ht="15" customHeight="1" thickBot="1" x14ac:dyDescent="0.3">
      <c r="B76" s="121" t="s">
        <v>1746</v>
      </c>
    </row>
    <row r="77" spans="2:2" ht="15" customHeight="1" thickBot="1" x14ac:dyDescent="0.3">
      <c r="B77" s="125" t="s">
        <v>1747</v>
      </c>
    </row>
    <row r="78" spans="2:2" ht="15" customHeight="1" thickBot="1" x14ac:dyDescent="0.3">
      <c r="B78" s="121" t="s">
        <v>1748</v>
      </c>
    </row>
    <row r="79" spans="2:2" ht="15" customHeight="1" thickBot="1" x14ac:dyDescent="0.3">
      <c r="B79" s="125" t="s">
        <v>1749</v>
      </c>
    </row>
    <row r="80" spans="2:2" ht="15" customHeight="1" thickBot="1" x14ac:dyDescent="0.3">
      <c r="B80" s="121" t="s">
        <v>1750</v>
      </c>
    </row>
    <row r="81" spans="2:2" ht="15" customHeight="1" thickBot="1" x14ac:dyDescent="0.3">
      <c r="B81" s="125" t="s">
        <v>1751</v>
      </c>
    </row>
    <row r="82" spans="2:2" ht="15" customHeight="1" thickBot="1" x14ac:dyDescent="0.3">
      <c r="B82" s="125" t="s">
        <v>1752</v>
      </c>
    </row>
    <row r="83" spans="2:2" ht="15" customHeight="1" thickBot="1" x14ac:dyDescent="0.3">
      <c r="B83" s="125" t="s">
        <v>1753</v>
      </c>
    </row>
    <row r="84" spans="2:2" ht="15" customHeight="1" thickBot="1" x14ac:dyDescent="0.3">
      <c r="B84" s="121" t="s">
        <v>1754</v>
      </c>
    </row>
    <row r="85" spans="2:2" ht="15" customHeight="1" thickBot="1" x14ac:dyDescent="0.3">
      <c r="B85" s="121" t="s">
        <v>1755</v>
      </c>
    </row>
    <row r="86" spans="2:2" ht="15" customHeight="1" thickBot="1" x14ac:dyDescent="0.3">
      <c r="B86" s="121" t="s">
        <v>1756</v>
      </c>
    </row>
    <row r="87" spans="2:2" ht="15" customHeight="1" thickBot="1" x14ac:dyDescent="0.3">
      <c r="B87" s="121" t="s">
        <v>1757</v>
      </c>
    </row>
    <row r="88" spans="2:2" ht="15" customHeight="1" thickBot="1" x14ac:dyDescent="0.3">
      <c r="B88" s="125" t="s">
        <v>1758</v>
      </c>
    </row>
    <row r="89" spans="2:2" ht="15" customHeight="1" thickBot="1" x14ac:dyDescent="0.3">
      <c r="B89" s="125" t="s">
        <v>1759</v>
      </c>
    </row>
    <row r="90" spans="2:2" ht="15" customHeight="1" thickBot="1" x14ac:dyDescent="0.3">
      <c r="B90" s="121" t="s">
        <v>1760</v>
      </c>
    </row>
    <row r="91" spans="2:2" ht="15" customHeight="1" thickBot="1" x14ac:dyDescent="0.3">
      <c r="B91" s="121" t="s">
        <v>1761</v>
      </c>
    </row>
    <row r="92" spans="2:2" ht="15" customHeight="1" thickBot="1" x14ac:dyDescent="0.3">
      <c r="B92" s="121" t="s">
        <v>1762</v>
      </c>
    </row>
    <row r="93" spans="2:2" ht="15" customHeight="1" thickBot="1" x14ac:dyDescent="0.3">
      <c r="B93" s="121" t="s">
        <v>1763</v>
      </c>
    </row>
    <row r="94" spans="2:2" ht="15" customHeight="1" thickBot="1" x14ac:dyDescent="0.3">
      <c r="B94" s="121" t="s">
        <v>1764</v>
      </c>
    </row>
    <row r="95" spans="2:2" ht="15" customHeight="1" thickBot="1" x14ac:dyDescent="0.3">
      <c r="B95" s="121" t="s">
        <v>1765</v>
      </c>
    </row>
    <row r="96" spans="2:2" ht="15" customHeight="1" thickBot="1" x14ac:dyDescent="0.3">
      <c r="B96" s="121" t="s">
        <v>1766</v>
      </c>
    </row>
    <row r="97" spans="2:2" ht="15" customHeight="1" thickBot="1" x14ac:dyDescent="0.3">
      <c r="B97" s="121" t="s">
        <v>1767</v>
      </c>
    </row>
    <row r="98" spans="2:2" ht="15" customHeight="1" thickBot="1" x14ac:dyDescent="0.3">
      <c r="B98" s="121" t="s">
        <v>1768</v>
      </c>
    </row>
    <row r="99" spans="2:2" ht="15" customHeight="1" thickBot="1" x14ac:dyDescent="0.3">
      <c r="B99" s="121" t="s">
        <v>1769</v>
      </c>
    </row>
    <row r="100" spans="2:2" ht="15" customHeight="1" thickBot="1" x14ac:dyDescent="0.3">
      <c r="B100" s="121" t="s">
        <v>1770</v>
      </c>
    </row>
    <row r="101" spans="2:2" ht="15" customHeight="1" thickBot="1" x14ac:dyDescent="0.3">
      <c r="B101" s="125" t="s">
        <v>1771</v>
      </c>
    </row>
    <row r="102" spans="2:2" ht="15" customHeight="1" thickBot="1" x14ac:dyDescent="0.3">
      <c r="B102" s="125" t="s">
        <v>1772</v>
      </c>
    </row>
    <row r="103" spans="2:2" ht="15" customHeight="1" thickBot="1" x14ac:dyDescent="0.3">
      <c r="B103" s="125" t="s">
        <v>1773</v>
      </c>
    </row>
    <row r="104" spans="2:2" ht="15" customHeight="1" thickBot="1" x14ac:dyDescent="0.3">
      <c r="B104" s="125" t="s">
        <v>1774</v>
      </c>
    </row>
    <row r="105" spans="2:2" ht="15" customHeight="1" thickBot="1" x14ac:dyDescent="0.3">
      <c r="B105" s="125" t="s">
        <v>1775</v>
      </c>
    </row>
    <row r="106" spans="2:2" ht="15" customHeight="1" thickBot="1" x14ac:dyDescent="0.3">
      <c r="B106" s="125" t="s">
        <v>1776</v>
      </c>
    </row>
    <row r="107" spans="2:2" ht="15" customHeight="1" thickBot="1" x14ac:dyDescent="0.3">
      <c r="B107" s="121" t="s">
        <v>1777</v>
      </c>
    </row>
    <row r="108" spans="2:2" ht="15" customHeight="1" thickBot="1" x14ac:dyDescent="0.3">
      <c r="B108" s="121" t="s">
        <v>1778</v>
      </c>
    </row>
    <row r="109" spans="2:2" ht="15" customHeight="1" thickBot="1" x14ac:dyDescent="0.3">
      <c r="B109" s="121" t="s">
        <v>1779</v>
      </c>
    </row>
    <row r="110" spans="2:2" ht="15" customHeight="1" thickBot="1" x14ac:dyDescent="0.3">
      <c r="B110" s="121" t="s">
        <v>1780</v>
      </c>
    </row>
    <row r="111" spans="2:2" ht="15" customHeight="1" thickBot="1" x14ac:dyDescent="0.3">
      <c r="B111" s="121" t="s">
        <v>1781</v>
      </c>
    </row>
    <row r="112" spans="2:2" ht="15" customHeight="1" thickBot="1" x14ac:dyDescent="0.3">
      <c r="B112" s="121" t="s">
        <v>1782</v>
      </c>
    </row>
    <row r="113" spans="2:2" ht="15" customHeight="1" thickBot="1" x14ac:dyDescent="0.3">
      <c r="B113" s="121" t="s">
        <v>1783</v>
      </c>
    </row>
    <row r="114" spans="2:2" ht="15" customHeight="1" thickBot="1" x14ac:dyDescent="0.3">
      <c r="B114" s="121" t="s">
        <v>1784</v>
      </c>
    </row>
    <row r="115" spans="2:2" ht="15" customHeight="1" thickBot="1" x14ac:dyDescent="0.3">
      <c r="B115" s="121" t="s">
        <v>1785</v>
      </c>
    </row>
    <row r="116" spans="2:2" ht="15" customHeight="1" thickBot="1" x14ac:dyDescent="0.3">
      <c r="B116" s="121" t="s">
        <v>1786</v>
      </c>
    </row>
    <row r="117" spans="2:2" ht="15" customHeight="1" thickBot="1" x14ac:dyDescent="0.3">
      <c r="B117" s="121" t="s">
        <v>1787</v>
      </c>
    </row>
    <row r="118" spans="2:2" ht="15" customHeight="1" thickBot="1" x14ac:dyDescent="0.3">
      <c r="B118" s="121" t="s">
        <v>1788</v>
      </c>
    </row>
    <row r="119" spans="2:2" ht="15" customHeight="1" thickBot="1" x14ac:dyDescent="0.3">
      <c r="B119" s="121" t="s">
        <v>1789</v>
      </c>
    </row>
    <row r="120" spans="2:2" ht="15" customHeight="1" thickBot="1" x14ac:dyDescent="0.3">
      <c r="B120" s="121" t="s">
        <v>1790</v>
      </c>
    </row>
    <row r="121" spans="2:2" ht="15" customHeight="1" thickBot="1" x14ac:dyDescent="0.3">
      <c r="B121" s="125" t="s">
        <v>1791</v>
      </c>
    </row>
    <row r="122" spans="2:2" ht="15" customHeight="1" thickBot="1" x14ac:dyDescent="0.3">
      <c r="B122" s="121" t="s">
        <v>1792</v>
      </c>
    </row>
    <row r="123" spans="2:2" ht="15" customHeight="1" thickBot="1" x14ac:dyDescent="0.3">
      <c r="B123" s="121" t="s">
        <v>1793</v>
      </c>
    </row>
    <row r="124" spans="2:2" ht="15" customHeight="1" thickBot="1" x14ac:dyDescent="0.3">
      <c r="B124" s="125" t="s">
        <v>1794</v>
      </c>
    </row>
    <row r="125" spans="2:2" ht="15" customHeight="1" thickBot="1" x14ac:dyDescent="0.3">
      <c r="B125" s="121" t="s">
        <v>1795</v>
      </c>
    </row>
    <row r="126" spans="2:2" ht="15" customHeight="1" thickBot="1" x14ac:dyDescent="0.3">
      <c r="B126" s="121" t="s">
        <v>1796</v>
      </c>
    </row>
    <row r="127" spans="2:2" ht="15" customHeight="1" thickBot="1" x14ac:dyDescent="0.3">
      <c r="B127" s="121" t="s">
        <v>1797</v>
      </c>
    </row>
    <row r="128" spans="2:2" ht="15" customHeight="1" thickBot="1" x14ac:dyDescent="0.3">
      <c r="B128" s="121" t="s">
        <v>1798</v>
      </c>
    </row>
    <row r="129" spans="2:2" ht="15" customHeight="1" thickBot="1" x14ac:dyDescent="0.3">
      <c r="B129" s="121" t="s">
        <v>1799</v>
      </c>
    </row>
    <row r="130" spans="2:2" ht="15" customHeight="1" thickBot="1" x14ac:dyDescent="0.3">
      <c r="B130" s="121" t="s">
        <v>1800</v>
      </c>
    </row>
    <row r="131" spans="2:2" ht="15" customHeight="1" thickBot="1" x14ac:dyDescent="0.3">
      <c r="B131" s="125" t="s">
        <v>1801</v>
      </c>
    </row>
    <row r="132" spans="2:2" ht="15" customHeight="1" thickBot="1" x14ac:dyDescent="0.3">
      <c r="B132" s="121" t="s">
        <v>1802</v>
      </c>
    </row>
    <row r="133" spans="2:2" ht="15" customHeight="1" thickBot="1" x14ac:dyDescent="0.3">
      <c r="B133" s="121" t="s">
        <v>1803</v>
      </c>
    </row>
    <row r="134" spans="2:2" ht="15" customHeight="1" thickBot="1" x14ac:dyDescent="0.3">
      <c r="B134" s="121" t="s">
        <v>1804</v>
      </c>
    </row>
    <row r="135" spans="2:2" ht="15" customHeight="1" thickBot="1" x14ac:dyDescent="0.3">
      <c r="B135" s="121" t="s">
        <v>1805</v>
      </c>
    </row>
    <row r="136" spans="2:2" ht="15" customHeight="1" thickBot="1" x14ac:dyDescent="0.3">
      <c r="B136" s="121" t="s">
        <v>1806</v>
      </c>
    </row>
    <row r="137" spans="2:2" ht="15" customHeight="1" thickBot="1" x14ac:dyDescent="0.3">
      <c r="B137" s="121" t="s">
        <v>1807</v>
      </c>
    </row>
    <row r="138" spans="2:2" ht="15" customHeight="1" thickBot="1" x14ac:dyDescent="0.3">
      <c r="B138" s="121" t="s">
        <v>1808</v>
      </c>
    </row>
    <row r="139" spans="2:2" ht="15" customHeight="1" thickBot="1" x14ac:dyDescent="0.3">
      <c r="B139" s="121" t="s">
        <v>1809</v>
      </c>
    </row>
    <row r="140" spans="2:2" ht="15" customHeight="1" thickBot="1" x14ac:dyDescent="0.3">
      <c r="B140" s="121" t="s">
        <v>1810</v>
      </c>
    </row>
    <row r="141" spans="2:2" ht="15" customHeight="1" thickBot="1" x14ac:dyDescent="0.3">
      <c r="B141" s="121" t="s">
        <v>1811</v>
      </c>
    </row>
    <row r="142" spans="2:2" ht="15" customHeight="1" thickBot="1" x14ac:dyDescent="0.3">
      <c r="B142" s="121" t="s">
        <v>1812</v>
      </c>
    </row>
    <row r="143" spans="2:2" ht="15" customHeight="1" thickBot="1" x14ac:dyDescent="0.3">
      <c r="B143" s="125" t="s">
        <v>1813</v>
      </c>
    </row>
    <row r="144" spans="2:2" ht="15" customHeight="1" thickBot="1" x14ac:dyDescent="0.3">
      <c r="B144" s="121" t="s">
        <v>1814</v>
      </c>
    </row>
    <row r="145" spans="2:2" ht="15" customHeight="1" thickBot="1" x14ac:dyDescent="0.3">
      <c r="B145" s="121" t="s">
        <v>1815</v>
      </c>
    </row>
    <row r="146" spans="2:2" ht="15" customHeight="1" thickBot="1" x14ac:dyDescent="0.3">
      <c r="B146" s="121" t="s">
        <v>1816</v>
      </c>
    </row>
    <row r="147" spans="2:2" ht="15" customHeight="1" thickBot="1" x14ac:dyDescent="0.3">
      <c r="B147" s="121" t="s">
        <v>1817</v>
      </c>
    </row>
    <row r="148" spans="2:2" ht="15" customHeight="1" thickBot="1" x14ac:dyDescent="0.3">
      <c r="B148" s="121" t="s">
        <v>1818</v>
      </c>
    </row>
    <row r="149" spans="2:2" ht="15" customHeight="1" thickBot="1" x14ac:dyDescent="0.3">
      <c r="B149" s="121" t="s">
        <v>1819</v>
      </c>
    </row>
    <row r="150" spans="2:2" ht="15" customHeight="1" thickBot="1" x14ac:dyDescent="0.3">
      <c r="B150" s="121" t="s">
        <v>1820</v>
      </c>
    </row>
    <row r="151" spans="2:2" ht="15" customHeight="1" thickBot="1" x14ac:dyDescent="0.3">
      <c r="B151" s="121" t="s">
        <v>1821</v>
      </c>
    </row>
    <row r="152" spans="2:2" ht="15" customHeight="1" thickBot="1" x14ac:dyDescent="0.3">
      <c r="B152" s="125" t="s">
        <v>1822</v>
      </c>
    </row>
    <row r="153" spans="2:2" ht="15" customHeight="1" thickBot="1" x14ac:dyDescent="0.3">
      <c r="B153" s="121" t="s">
        <v>1823</v>
      </c>
    </row>
    <row r="154" spans="2:2" ht="15" customHeight="1" thickBot="1" x14ac:dyDescent="0.3">
      <c r="B154" s="121" t="s">
        <v>1824</v>
      </c>
    </row>
    <row r="155" spans="2:2" ht="15" customHeight="1" thickBot="1" x14ac:dyDescent="0.3">
      <c r="B155" s="125" t="s">
        <v>1824</v>
      </c>
    </row>
    <row r="156" spans="2:2" ht="15" customHeight="1" thickBot="1" x14ac:dyDescent="0.3">
      <c r="B156" s="121" t="s">
        <v>1825</v>
      </c>
    </row>
    <row r="157" spans="2:2" ht="15" customHeight="1" thickBot="1" x14ac:dyDescent="0.3">
      <c r="B157" s="125" t="s">
        <v>1826</v>
      </c>
    </row>
    <row r="158" spans="2:2" ht="15" customHeight="1" thickBot="1" x14ac:dyDescent="0.3">
      <c r="B158" s="121" t="s">
        <v>1827</v>
      </c>
    </row>
    <row r="159" spans="2:2" ht="15" customHeight="1" thickBot="1" x14ac:dyDescent="0.3">
      <c r="B159" s="121" t="s">
        <v>1828</v>
      </c>
    </row>
    <row r="160" spans="2:2" ht="15" customHeight="1" thickBot="1" x14ac:dyDescent="0.3">
      <c r="B160" s="121" t="s">
        <v>1829</v>
      </c>
    </row>
    <row r="161" spans="2:2" ht="15" customHeight="1" thickBot="1" x14ac:dyDescent="0.3">
      <c r="B161" s="121" t="s">
        <v>1830</v>
      </c>
    </row>
    <row r="162" spans="2:2" ht="15" customHeight="1" thickBot="1" x14ac:dyDescent="0.3">
      <c r="B162" s="121" t="s">
        <v>1831</v>
      </c>
    </row>
    <row r="163" spans="2:2" ht="15" customHeight="1" thickBot="1" x14ac:dyDescent="0.3">
      <c r="B163" s="125" t="s">
        <v>1832</v>
      </c>
    </row>
    <row r="164" spans="2:2" ht="15" customHeight="1" thickBot="1" x14ac:dyDescent="0.3">
      <c r="B164" s="125" t="s">
        <v>1833</v>
      </c>
    </row>
    <row r="165" spans="2:2" ht="15" customHeight="1" thickBot="1" x14ac:dyDescent="0.3">
      <c r="B165" s="125" t="s">
        <v>1834</v>
      </c>
    </row>
    <row r="166" spans="2:2" ht="15" customHeight="1" thickBot="1" x14ac:dyDescent="0.3">
      <c r="B166" s="121" t="s">
        <v>1835</v>
      </c>
    </row>
    <row r="167" spans="2:2" ht="15" customHeight="1" thickBot="1" x14ac:dyDescent="0.3">
      <c r="B167" s="121" t="s">
        <v>1836</v>
      </c>
    </row>
    <row r="168" spans="2:2" ht="15" customHeight="1" thickBot="1" x14ac:dyDescent="0.3">
      <c r="B168" s="121" t="s">
        <v>1837</v>
      </c>
    </row>
    <row r="169" spans="2:2" ht="15" customHeight="1" thickBot="1" x14ac:dyDescent="0.3">
      <c r="B169" s="125" t="s">
        <v>1838</v>
      </c>
    </row>
    <row r="170" spans="2:2" ht="15" customHeight="1" thickBot="1" x14ac:dyDescent="0.3">
      <c r="B170" s="125" t="s">
        <v>1839</v>
      </c>
    </row>
    <row r="171" spans="2:2" ht="15" customHeight="1" thickBot="1" x14ac:dyDescent="0.3">
      <c r="B171" s="125" t="s">
        <v>1838</v>
      </c>
    </row>
    <row r="172" spans="2:2" ht="15" customHeight="1" thickBot="1" x14ac:dyDescent="0.3">
      <c r="B172" s="125" t="s">
        <v>1840</v>
      </c>
    </row>
    <row r="173" spans="2:2" ht="15" customHeight="1" thickBot="1" x14ac:dyDescent="0.3">
      <c r="B173" s="125" t="s">
        <v>1841</v>
      </c>
    </row>
    <row r="174" spans="2:2" ht="15" customHeight="1" thickBot="1" x14ac:dyDescent="0.3">
      <c r="B174" s="121" t="s">
        <v>1842</v>
      </c>
    </row>
    <row r="175" spans="2:2" ht="15" customHeight="1" thickBot="1" x14ac:dyDescent="0.3">
      <c r="B175" s="125" t="s">
        <v>1843</v>
      </c>
    </row>
    <row r="176" spans="2:2" ht="15" customHeight="1" thickBot="1" x14ac:dyDescent="0.3">
      <c r="B176" s="125" t="s">
        <v>1843</v>
      </c>
    </row>
    <row r="177" spans="2:2" ht="15" customHeight="1" thickBot="1" x14ac:dyDescent="0.3">
      <c r="B177" s="125" t="s">
        <v>1844</v>
      </c>
    </row>
    <row r="178" spans="2:2" ht="15" customHeight="1" thickBot="1" x14ac:dyDescent="0.3">
      <c r="B178" s="121" t="s">
        <v>1845</v>
      </c>
    </row>
    <row r="179" spans="2:2" ht="15" customHeight="1" thickBot="1" x14ac:dyDescent="0.3">
      <c r="B179" s="121" t="s">
        <v>1846</v>
      </c>
    </row>
    <row r="180" spans="2:2" ht="15" customHeight="1" thickBot="1" x14ac:dyDescent="0.3">
      <c r="B180" s="121" t="s">
        <v>1847</v>
      </c>
    </row>
    <row r="181" spans="2:2" ht="15" customHeight="1" thickBot="1" x14ac:dyDescent="0.3">
      <c r="B181" s="125" t="s">
        <v>1848</v>
      </c>
    </row>
    <row r="182" spans="2:2" ht="15" customHeight="1" thickBot="1" x14ac:dyDescent="0.3">
      <c r="B182" s="125" t="s">
        <v>1849</v>
      </c>
    </row>
    <row r="183" spans="2:2" ht="15" customHeight="1" thickBot="1" x14ac:dyDescent="0.3">
      <c r="B183" s="121" t="s">
        <v>1729</v>
      </c>
    </row>
    <row r="184" spans="2:2" ht="15" customHeight="1" thickBot="1" x14ac:dyDescent="0.3">
      <c r="B184" s="125" t="s">
        <v>1850</v>
      </c>
    </row>
    <row r="185" spans="2:2" ht="15" customHeight="1" thickBot="1" x14ac:dyDescent="0.3">
      <c r="B185" s="125" t="s">
        <v>1851</v>
      </c>
    </row>
    <row r="186" spans="2:2" ht="15" customHeight="1" thickBot="1" x14ac:dyDescent="0.3">
      <c r="B186" s="125" t="s">
        <v>1852</v>
      </c>
    </row>
    <row r="187" spans="2:2" ht="15" customHeight="1" thickBot="1" x14ac:dyDescent="0.3">
      <c r="B187" s="125" t="s">
        <v>1853</v>
      </c>
    </row>
    <row r="188" spans="2:2" ht="15" customHeight="1" thickBot="1" x14ac:dyDescent="0.3">
      <c r="B188" s="125" t="s">
        <v>1854</v>
      </c>
    </row>
    <row r="189" spans="2:2" ht="15" customHeight="1" thickBot="1" x14ac:dyDescent="0.3">
      <c r="B189" s="125" t="s">
        <v>1855</v>
      </c>
    </row>
    <row r="190" spans="2:2" ht="15" customHeight="1" thickBot="1" x14ac:dyDescent="0.3">
      <c r="B190" s="125" t="s">
        <v>1856</v>
      </c>
    </row>
    <row r="191" spans="2:2" ht="15" customHeight="1" thickBot="1" x14ac:dyDescent="0.3">
      <c r="B191" s="121" t="s">
        <v>1857</v>
      </c>
    </row>
    <row r="192" spans="2:2" ht="15" customHeight="1" thickBot="1" x14ac:dyDescent="0.3">
      <c r="B192" s="125" t="s">
        <v>1858</v>
      </c>
    </row>
    <row r="193" spans="2:2" ht="15" customHeight="1" thickBot="1" x14ac:dyDescent="0.3">
      <c r="B193" s="125" t="s">
        <v>1859</v>
      </c>
    </row>
    <row r="194" spans="2:2" ht="15" customHeight="1" thickBot="1" x14ac:dyDescent="0.3">
      <c r="B194" s="121" t="s">
        <v>1860</v>
      </c>
    </row>
    <row r="195" spans="2:2" ht="15" customHeight="1" thickBot="1" x14ac:dyDescent="0.3">
      <c r="B195" s="121" t="s">
        <v>1861</v>
      </c>
    </row>
    <row r="196" spans="2:2" ht="15" customHeight="1" thickBot="1" x14ac:dyDescent="0.3">
      <c r="B196" s="125" t="s">
        <v>1862</v>
      </c>
    </row>
    <row r="197" spans="2:2" ht="15" customHeight="1" thickBot="1" x14ac:dyDescent="0.3">
      <c r="B197" s="125" t="s">
        <v>1863</v>
      </c>
    </row>
    <row r="198" spans="2:2" ht="15" customHeight="1" thickBot="1" x14ac:dyDescent="0.3">
      <c r="B198" s="125" t="s">
        <v>1864</v>
      </c>
    </row>
    <row r="199" spans="2:2" ht="15" customHeight="1" thickBot="1" x14ac:dyDescent="0.3">
      <c r="B199" s="125" t="s">
        <v>1865</v>
      </c>
    </row>
    <row r="200" spans="2:2" ht="15" customHeight="1" thickBot="1" x14ac:dyDescent="0.3">
      <c r="B200" s="125" t="s">
        <v>1866</v>
      </c>
    </row>
    <row r="201" spans="2:2" ht="15" customHeight="1" thickBot="1" x14ac:dyDescent="0.3">
      <c r="B201" s="121" t="s">
        <v>1867</v>
      </c>
    </row>
    <row r="202" spans="2:2" ht="15" customHeight="1" thickBot="1" x14ac:dyDescent="0.3">
      <c r="B202" s="125" t="s">
        <v>1867</v>
      </c>
    </row>
    <row r="203" spans="2:2" ht="15" customHeight="1" thickBot="1" x14ac:dyDescent="0.3">
      <c r="B203" s="125" t="s">
        <v>1868</v>
      </c>
    </row>
    <row r="204" spans="2:2" ht="15" customHeight="1" thickBot="1" x14ac:dyDescent="0.3">
      <c r="B204" s="121" t="s">
        <v>1869</v>
      </c>
    </row>
    <row r="205" spans="2:2" ht="15" customHeight="1" thickBot="1" x14ac:dyDescent="0.3">
      <c r="B205" s="121" t="s">
        <v>1870</v>
      </c>
    </row>
    <row r="206" spans="2:2" ht="15" customHeight="1" thickBot="1" x14ac:dyDescent="0.3">
      <c r="B206" s="121" t="s">
        <v>1871</v>
      </c>
    </row>
    <row r="207" spans="2:2" ht="15" customHeight="1" thickBot="1" x14ac:dyDescent="0.3">
      <c r="B207" s="121" t="s">
        <v>1872</v>
      </c>
    </row>
    <row r="208" spans="2:2" ht="15" customHeight="1" thickBot="1" x14ac:dyDescent="0.3">
      <c r="B208" s="121" t="s">
        <v>1873</v>
      </c>
    </row>
    <row r="209" spans="2:2" ht="15" customHeight="1" thickBot="1" x14ac:dyDescent="0.3">
      <c r="B209" s="121" t="s">
        <v>1874</v>
      </c>
    </row>
    <row r="210" spans="2:2" ht="15" customHeight="1" thickBot="1" x14ac:dyDescent="0.3">
      <c r="B210" s="121" t="s">
        <v>1875</v>
      </c>
    </row>
    <row r="211" spans="2:2" ht="15" customHeight="1" thickBot="1" x14ac:dyDescent="0.3">
      <c r="B211" s="121" t="s">
        <v>1876</v>
      </c>
    </row>
    <row r="212" spans="2:2" ht="15" customHeight="1" thickBot="1" x14ac:dyDescent="0.3">
      <c r="B212" s="121" t="s">
        <v>1877</v>
      </c>
    </row>
    <row r="213" spans="2:2" ht="15" customHeight="1" thickBot="1" x14ac:dyDescent="0.3">
      <c r="B213" s="121" t="s">
        <v>1878</v>
      </c>
    </row>
    <row r="214" spans="2:2" ht="15" customHeight="1" thickBot="1" x14ac:dyDescent="0.3">
      <c r="B214" s="121" t="s">
        <v>1879</v>
      </c>
    </row>
    <row r="215" spans="2:2" ht="15" customHeight="1" thickBot="1" x14ac:dyDescent="0.3">
      <c r="B215" s="125" t="s">
        <v>1880</v>
      </c>
    </row>
    <row r="216" spans="2:2" ht="15" customHeight="1" thickBot="1" x14ac:dyDescent="0.3">
      <c r="B216" s="121" t="s">
        <v>1881</v>
      </c>
    </row>
    <row r="217" spans="2:2" ht="15" customHeight="1" thickBot="1" x14ac:dyDescent="0.3">
      <c r="B217" s="121" t="s">
        <v>1882</v>
      </c>
    </row>
    <row r="218" spans="2:2" ht="15" customHeight="1" thickBot="1" x14ac:dyDescent="0.3">
      <c r="B218" s="125" t="s">
        <v>1883</v>
      </c>
    </row>
    <row r="219" spans="2:2" ht="15" customHeight="1" thickBot="1" x14ac:dyDescent="0.3">
      <c r="B219" s="121" t="s">
        <v>1884</v>
      </c>
    </row>
    <row r="220" spans="2:2" ht="15" customHeight="1" thickBot="1" x14ac:dyDescent="0.3">
      <c r="B220" s="121" t="s">
        <v>1885</v>
      </c>
    </row>
    <row r="221" spans="2:2" ht="15" customHeight="1" thickBot="1" x14ac:dyDescent="0.3">
      <c r="B221" s="125" t="s">
        <v>1886</v>
      </c>
    </row>
    <row r="222" spans="2:2" ht="15" customHeight="1" thickBot="1" x14ac:dyDescent="0.3">
      <c r="B222" s="125" t="s">
        <v>1887</v>
      </c>
    </row>
    <row r="223" spans="2:2" ht="15" customHeight="1" thickBot="1" x14ac:dyDescent="0.3">
      <c r="B223" s="121" t="s">
        <v>1888</v>
      </c>
    </row>
    <row r="224" spans="2:2" ht="15" customHeight="1" thickBot="1" x14ac:dyDescent="0.3">
      <c r="B224" s="121" t="s">
        <v>1889</v>
      </c>
    </row>
    <row r="225" spans="2:2" ht="15" customHeight="1" thickBot="1" x14ac:dyDescent="0.3">
      <c r="B225" s="121" t="s">
        <v>1890</v>
      </c>
    </row>
    <row r="226" spans="2:2" ht="15" customHeight="1" thickBot="1" x14ac:dyDescent="0.3">
      <c r="B226" s="121" t="s">
        <v>1891</v>
      </c>
    </row>
    <row r="227" spans="2:2" ht="15" customHeight="1" thickBot="1" x14ac:dyDescent="0.3">
      <c r="B227" s="121" t="s">
        <v>1892</v>
      </c>
    </row>
    <row r="228" spans="2:2" ht="15" customHeight="1" thickBot="1" x14ac:dyDescent="0.3">
      <c r="B228" s="125" t="s">
        <v>1893</v>
      </c>
    </row>
    <row r="229" spans="2:2" ht="15" customHeight="1" thickBot="1" x14ac:dyDescent="0.3">
      <c r="B229" s="125" t="s">
        <v>1894</v>
      </c>
    </row>
    <row r="230" spans="2:2" ht="15" customHeight="1" thickBot="1" x14ac:dyDescent="0.3">
      <c r="B230" s="125" t="s">
        <v>1895</v>
      </c>
    </row>
    <row r="231" spans="2:2" ht="15" customHeight="1" thickBot="1" x14ac:dyDescent="0.3">
      <c r="B231" s="125" t="s">
        <v>1896</v>
      </c>
    </row>
    <row r="232" spans="2:2" ht="15" customHeight="1" thickBot="1" x14ac:dyDescent="0.3">
      <c r="B232" s="121" t="s">
        <v>1897</v>
      </c>
    </row>
    <row r="233" spans="2:2" ht="15" customHeight="1" thickBot="1" x14ac:dyDescent="0.3">
      <c r="B233" s="121" t="s">
        <v>1898</v>
      </c>
    </row>
    <row r="234" spans="2:2" ht="15" customHeight="1" thickBot="1" x14ac:dyDescent="0.3">
      <c r="B234" s="121" t="s">
        <v>1899</v>
      </c>
    </row>
    <row r="235" spans="2:2" ht="15" customHeight="1" thickBot="1" x14ac:dyDescent="0.3">
      <c r="B235" s="121" t="s">
        <v>1900</v>
      </c>
    </row>
    <row r="236" spans="2:2" ht="15" customHeight="1" thickBot="1" x14ac:dyDescent="0.3">
      <c r="B236" s="121" t="s">
        <v>1901</v>
      </c>
    </row>
    <row r="237" spans="2:2" ht="15" customHeight="1" thickBot="1" x14ac:dyDescent="0.3">
      <c r="B237" s="121" t="s">
        <v>1902</v>
      </c>
    </row>
    <row r="238" spans="2:2" ht="15" customHeight="1" thickBot="1" x14ac:dyDescent="0.3">
      <c r="B238" s="121" t="s">
        <v>1903</v>
      </c>
    </row>
    <row r="239" spans="2:2" ht="15" customHeight="1" thickBot="1" x14ac:dyDescent="0.3">
      <c r="B239" s="121" t="s">
        <v>1904</v>
      </c>
    </row>
    <row r="240" spans="2:2" ht="15" customHeight="1" thickBot="1" x14ac:dyDescent="0.3">
      <c r="B240" s="125" t="s">
        <v>1905</v>
      </c>
    </row>
    <row r="241" spans="2:2" ht="15" customHeight="1" thickBot="1" x14ac:dyDescent="0.3">
      <c r="B241" s="125" t="s">
        <v>1906</v>
      </c>
    </row>
    <row r="242" spans="2:2" ht="15" customHeight="1" thickBot="1" x14ac:dyDescent="0.3">
      <c r="B242" s="121" t="s">
        <v>1907</v>
      </c>
    </row>
    <row r="243" spans="2:2" ht="15" customHeight="1" thickBot="1" x14ac:dyDescent="0.3">
      <c r="B243" s="125" t="s">
        <v>1908</v>
      </c>
    </row>
    <row r="244" spans="2:2" ht="15" customHeight="1" thickBot="1" x14ac:dyDescent="0.3">
      <c r="B244" s="121" t="s">
        <v>1909</v>
      </c>
    </row>
    <row r="245" spans="2:2" ht="15" customHeight="1" thickBot="1" x14ac:dyDescent="0.3">
      <c r="B245" s="121" t="s">
        <v>1910</v>
      </c>
    </row>
    <row r="246" spans="2:2" ht="15" customHeight="1" thickBot="1" x14ac:dyDescent="0.3">
      <c r="B246" s="121" t="s">
        <v>1911</v>
      </c>
    </row>
    <row r="247" spans="2:2" ht="15" customHeight="1" thickBot="1" x14ac:dyDescent="0.3">
      <c r="B247" s="125" t="s">
        <v>1912</v>
      </c>
    </row>
    <row r="248" spans="2:2" ht="15" customHeight="1" thickBot="1" x14ac:dyDescent="0.3">
      <c r="B248" s="121" t="s">
        <v>1913</v>
      </c>
    </row>
    <row r="249" spans="2:2" ht="15" customHeight="1" thickBot="1" x14ac:dyDescent="0.3">
      <c r="B249" s="121" t="s">
        <v>1914</v>
      </c>
    </row>
    <row r="250" spans="2:2" ht="15" customHeight="1" thickBot="1" x14ac:dyDescent="0.3">
      <c r="B250" s="125" t="s">
        <v>1915</v>
      </c>
    </row>
    <row r="251" spans="2:2" ht="15" customHeight="1" thickBot="1" x14ac:dyDescent="0.3">
      <c r="B251" s="121" t="s">
        <v>1916</v>
      </c>
    </row>
    <row r="252" spans="2:2" ht="15" customHeight="1" thickBot="1" x14ac:dyDescent="0.3">
      <c r="B252" s="121" t="s">
        <v>1917</v>
      </c>
    </row>
    <row r="253" spans="2:2" ht="15" customHeight="1" thickBot="1" x14ac:dyDescent="0.3">
      <c r="B253" s="121" t="s">
        <v>1918</v>
      </c>
    </row>
    <row r="254" spans="2:2" ht="15" customHeight="1" thickBot="1" x14ac:dyDescent="0.3">
      <c r="B254" s="121" t="s">
        <v>1919</v>
      </c>
    </row>
    <row r="255" spans="2:2" ht="15" customHeight="1" thickBot="1" x14ac:dyDescent="0.3">
      <c r="B255" s="121" t="s">
        <v>1920</v>
      </c>
    </row>
    <row r="256" spans="2:2" ht="15" customHeight="1" thickBot="1" x14ac:dyDescent="0.3">
      <c r="B256" s="121" t="s">
        <v>1921</v>
      </c>
    </row>
    <row r="257" spans="2:2" ht="15" customHeight="1" thickBot="1" x14ac:dyDescent="0.3">
      <c r="B257" s="121" t="s">
        <v>1922</v>
      </c>
    </row>
    <row r="258" spans="2:2" ht="15" customHeight="1" thickBot="1" x14ac:dyDescent="0.3">
      <c r="B258" s="121" t="s">
        <v>1923</v>
      </c>
    </row>
    <row r="259" spans="2:2" ht="15" customHeight="1" thickBot="1" x14ac:dyDescent="0.3">
      <c r="B259" s="121" t="s">
        <v>1924</v>
      </c>
    </row>
    <row r="260" spans="2:2" ht="15" customHeight="1" thickBot="1" x14ac:dyDescent="0.3">
      <c r="B260" s="125" t="s">
        <v>1925</v>
      </c>
    </row>
    <row r="261" spans="2:2" ht="15" customHeight="1" thickBot="1" x14ac:dyDescent="0.3">
      <c r="B261" s="121" t="s">
        <v>1926</v>
      </c>
    </row>
    <row r="262" spans="2:2" ht="15" customHeight="1" thickBot="1" x14ac:dyDescent="0.3">
      <c r="B262" s="121" t="s">
        <v>1927</v>
      </c>
    </row>
    <row r="263" spans="2:2" ht="15" customHeight="1" thickBot="1" x14ac:dyDescent="0.3">
      <c r="B263" s="121" t="s">
        <v>1928</v>
      </c>
    </row>
    <row r="264" spans="2:2" ht="15" customHeight="1" thickBot="1" x14ac:dyDescent="0.3">
      <c r="B264" s="121" t="s">
        <v>1929</v>
      </c>
    </row>
    <row r="265" spans="2:2" ht="15" customHeight="1" thickBot="1" x14ac:dyDescent="0.3">
      <c r="B265" s="121" t="s">
        <v>1930</v>
      </c>
    </row>
    <row r="266" spans="2:2" ht="15" customHeight="1" thickBot="1" x14ac:dyDescent="0.3">
      <c r="B266" s="125" t="s">
        <v>1931</v>
      </c>
    </row>
    <row r="267" spans="2:2" ht="15" customHeight="1" thickBot="1" x14ac:dyDescent="0.3">
      <c r="B267" s="121" t="s">
        <v>1932</v>
      </c>
    </row>
    <row r="268" spans="2:2" ht="15" customHeight="1" thickBot="1" x14ac:dyDescent="0.3">
      <c r="B268" s="121" t="s">
        <v>1933</v>
      </c>
    </row>
    <row r="269" spans="2:2" ht="15" customHeight="1" thickBot="1" x14ac:dyDescent="0.3">
      <c r="B269" s="125" t="s">
        <v>1934</v>
      </c>
    </row>
    <row r="270" spans="2:2" ht="15" customHeight="1" thickBot="1" x14ac:dyDescent="0.3">
      <c r="B270" s="125" t="s">
        <v>1935</v>
      </c>
    </row>
    <row r="271" spans="2:2" ht="15" customHeight="1" thickBot="1" x14ac:dyDescent="0.3">
      <c r="B271" s="121" t="s">
        <v>1936</v>
      </c>
    </row>
    <row r="272" spans="2:2" ht="15" customHeight="1" thickBot="1" x14ac:dyDescent="0.3">
      <c r="B272" s="121" t="s">
        <v>1937</v>
      </c>
    </row>
    <row r="273" spans="2:2" ht="15" customHeight="1" thickBot="1" x14ac:dyDescent="0.3">
      <c r="B273" s="121" t="s">
        <v>1938</v>
      </c>
    </row>
    <row r="274" spans="2:2" ht="15" customHeight="1" thickBot="1" x14ac:dyDescent="0.3">
      <c r="B274" s="125" t="s">
        <v>1939</v>
      </c>
    </row>
    <row r="275" spans="2:2" ht="15" customHeight="1" thickBot="1" x14ac:dyDescent="0.3">
      <c r="B275" s="121" t="s">
        <v>1940</v>
      </c>
    </row>
    <row r="276" spans="2:2" ht="15" customHeight="1" thickBot="1" x14ac:dyDescent="0.3">
      <c r="B276" s="121" t="s">
        <v>1941</v>
      </c>
    </row>
    <row r="277" spans="2:2" ht="15" customHeight="1" thickBot="1" x14ac:dyDescent="0.3">
      <c r="B277" s="121" t="s">
        <v>1942</v>
      </c>
    </row>
    <row r="278" spans="2:2" ht="15" customHeight="1" thickBot="1" x14ac:dyDescent="0.3">
      <c r="B278" s="121" t="s">
        <v>1943</v>
      </c>
    </row>
    <row r="279" spans="2:2" ht="15" customHeight="1" thickBot="1" x14ac:dyDescent="0.3">
      <c r="B279" s="125" t="s">
        <v>1944</v>
      </c>
    </row>
    <row r="280" spans="2:2" ht="15" customHeight="1" thickBot="1" x14ac:dyDescent="0.3">
      <c r="B280" s="121" t="s">
        <v>1945</v>
      </c>
    </row>
    <row r="281" spans="2:2" ht="15" customHeight="1" thickBot="1" x14ac:dyDescent="0.3">
      <c r="B281" s="121" t="s">
        <v>1946</v>
      </c>
    </row>
    <row r="282" spans="2:2" ht="15" customHeight="1" thickBot="1" x14ac:dyDescent="0.3">
      <c r="B282" s="121" t="s">
        <v>1947</v>
      </c>
    </row>
    <row r="283" spans="2:2" ht="15" customHeight="1" thickBot="1" x14ac:dyDescent="0.3">
      <c r="B283" s="121" t="s">
        <v>1948</v>
      </c>
    </row>
    <row r="284" spans="2:2" ht="15" customHeight="1" thickBot="1" x14ac:dyDescent="0.3">
      <c r="B284" s="121" t="s">
        <v>1949</v>
      </c>
    </row>
    <row r="285" spans="2:2" ht="15" customHeight="1" thickBot="1" x14ac:dyDescent="0.3">
      <c r="B285" s="121" t="s">
        <v>1950</v>
      </c>
    </row>
    <row r="286" spans="2:2" ht="15" customHeight="1" thickBot="1" x14ac:dyDescent="0.3">
      <c r="B286" s="125" t="s">
        <v>1951</v>
      </c>
    </row>
    <row r="287" spans="2:2" ht="15" customHeight="1" thickBot="1" x14ac:dyDescent="0.3">
      <c r="B287" s="121" t="s">
        <v>1952</v>
      </c>
    </row>
    <row r="288" spans="2:2" ht="15" customHeight="1" thickBot="1" x14ac:dyDescent="0.3">
      <c r="B288" s="125" t="s">
        <v>1953</v>
      </c>
    </row>
    <row r="289" spans="2:2" ht="15" customHeight="1" thickBot="1" x14ac:dyDescent="0.3">
      <c r="B289" s="121" t="s">
        <v>1954</v>
      </c>
    </row>
    <row r="290" spans="2:2" ht="15" customHeight="1" thickBot="1" x14ac:dyDescent="0.3">
      <c r="B290" s="121" t="s">
        <v>1955</v>
      </c>
    </row>
    <row r="291" spans="2:2" ht="15" customHeight="1" thickBot="1" x14ac:dyDescent="0.3">
      <c r="B291" s="125" t="s">
        <v>1956</v>
      </c>
    </row>
    <row r="292" spans="2:2" ht="15" customHeight="1" thickBot="1" x14ac:dyDescent="0.3">
      <c r="B292" s="121" t="s">
        <v>1957</v>
      </c>
    </row>
    <row r="293" spans="2:2" ht="15" customHeight="1" thickBot="1" x14ac:dyDescent="0.3">
      <c r="B293" s="121" t="s">
        <v>1958</v>
      </c>
    </row>
    <row r="294" spans="2:2" ht="15" customHeight="1" thickBot="1" x14ac:dyDescent="0.3">
      <c r="B294" s="121" t="s">
        <v>1959</v>
      </c>
    </row>
    <row r="295" spans="2:2" ht="15" customHeight="1" thickBot="1" x14ac:dyDescent="0.3">
      <c r="B295" s="125" t="s">
        <v>1960</v>
      </c>
    </row>
    <row r="296" spans="2:2" ht="15" customHeight="1" thickBot="1" x14ac:dyDescent="0.3">
      <c r="B296" s="121" t="s">
        <v>1961</v>
      </c>
    </row>
    <row r="297" spans="2:2" ht="15" customHeight="1" thickBot="1" x14ac:dyDescent="0.3">
      <c r="B297" s="121" t="s">
        <v>1962</v>
      </c>
    </row>
    <row r="298" spans="2:2" ht="15" customHeight="1" thickBot="1" x14ac:dyDescent="0.3">
      <c r="B298" s="121" t="s">
        <v>1963</v>
      </c>
    </row>
    <row r="299" spans="2:2" ht="15" customHeight="1" thickBot="1" x14ac:dyDescent="0.3">
      <c r="B299" s="121" t="s">
        <v>1964</v>
      </c>
    </row>
    <row r="300" spans="2:2" ht="15" customHeight="1" thickBot="1" x14ac:dyDescent="0.3">
      <c r="B300" s="121" t="s">
        <v>1965</v>
      </c>
    </row>
    <row r="301" spans="2:2" ht="15" customHeight="1" thickBot="1" x14ac:dyDescent="0.3">
      <c r="B301" s="125" t="s">
        <v>1966</v>
      </c>
    </row>
    <row r="302" spans="2:2" ht="15" customHeight="1" thickBot="1" x14ac:dyDescent="0.3">
      <c r="B302" s="121" t="s">
        <v>1967</v>
      </c>
    </row>
    <row r="303" spans="2:2" ht="15" customHeight="1" thickBot="1" x14ac:dyDescent="0.3">
      <c r="B303" s="121" t="s">
        <v>1968</v>
      </c>
    </row>
    <row r="304" spans="2:2" ht="15" customHeight="1" thickBot="1" x14ac:dyDescent="0.3">
      <c r="B304" s="121" t="s">
        <v>1969</v>
      </c>
    </row>
    <row r="305" spans="2:2" ht="15" customHeight="1" thickBot="1" x14ac:dyDescent="0.3">
      <c r="B305" s="121" t="s">
        <v>1970</v>
      </c>
    </row>
    <row r="306" spans="2:2" ht="15" customHeight="1" thickBot="1" x14ac:dyDescent="0.3">
      <c r="B306" s="121" t="s">
        <v>1971</v>
      </c>
    </row>
    <row r="307" spans="2:2" ht="15" customHeight="1" thickBot="1" x14ac:dyDescent="0.3">
      <c r="B307" s="121" t="s">
        <v>1972</v>
      </c>
    </row>
    <row r="308" spans="2:2" ht="15" customHeight="1" thickBot="1" x14ac:dyDescent="0.3">
      <c r="B308" s="125" t="s">
        <v>1973</v>
      </c>
    </row>
    <row r="309" spans="2:2" ht="15" customHeight="1" thickBot="1" x14ac:dyDescent="0.3">
      <c r="B309" s="125" t="s">
        <v>1974</v>
      </c>
    </row>
    <row r="310" spans="2:2" ht="15" customHeight="1" thickBot="1" x14ac:dyDescent="0.3">
      <c r="B310" s="125" t="s">
        <v>1975</v>
      </c>
    </row>
    <row r="311" spans="2:2" ht="15" customHeight="1" thickBot="1" x14ac:dyDescent="0.3">
      <c r="B311" s="121" t="s">
        <v>1976</v>
      </c>
    </row>
    <row r="312" spans="2:2" ht="15" customHeight="1" thickBot="1" x14ac:dyDescent="0.3">
      <c r="B312" s="121" t="s">
        <v>1977</v>
      </c>
    </row>
    <row r="313" spans="2:2" ht="15" customHeight="1" thickBot="1" x14ac:dyDescent="0.3">
      <c r="B313" s="121" t="s">
        <v>1978</v>
      </c>
    </row>
    <row r="314" spans="2:2" ht="15" customHeight="1" thickBot="1" x14ac:dyDescent="0.3">
      <c r="B314" s="125" t="s">
        <v>1979</v>
      </c>
    </row>
    <row r="315" spans="2:2" ht="15" customHeight="1" thickBot="1" x14ac:dyDescent="0.3">
      <c r="B315" s="121" t="s">
        <v>1980</v>
      </c>
    </row>
    <row r="316" spans="2:2" ht="15" customHeight="1" thickBot="1" x14ac:dyDescent="0.3">
      <c r="B316" s="121" t="s">
        <v>1981</v>
      </c>
    </row>
    <row r="317" spans="2:2" ht="15" customHeight="1" thickBot="1" x14ac:dyDescent="0.3">
      <c r="B317" s="125" t="s">
        <v>1982</v>
      </c>
    </row>
    <row r="318" spans="2:2" ht="15" customHeight="1" thickBot="1" x14ac:dyDescent="0.3">
      <c r="B318" s="125" t="s">
        <v>1983</v>
      </c>
    </row>
    <row r="319" spans="2:2" ht="15" customHeight="1" thickBot="1" x14ac:dyDescent="0.3">
      <c r="B319" s="121" t="s">
        <v>1984</v>
      </c>
    </row>
    <row r="320" spans="2:2" ht="15" customHeight="1" thickBot="1" x14ac:dyDescent="0.3">
      <c r="B320" s="125" t="s">
        <v>1985</v>
      </c>
    </row>
    <row r="321" spans="2:2" ht="15" customHeight="1" thickBot="1" x14ac:dyDescent="0.3">
      <c r="B321" s="121" t="s">
        <v>1986</v>
      </c>
    </row>
    <row r="322" spans="2:2" ht="15" customHeight="1" thickBot="1" x14ac:dyDescent="0.3">
      <c r="B322" s="125" t="s">
        <v>1987</v>
      </c>
    </row>
    <row r="323" spans="2:2" ht="15" customHeight="1" thickBot="1" x14ac:dyDescent="0.3">
      <c r="B323" s="125" t="s">
        <v>1988</v>
      </c>
    </row>
    <row r="324" spans="2:2" ht="15" customHeight="1" thickBot="1" x14ac:dyDescent="0.3">
      <c r="B324" s="121" t="s">
        <v>1989</v>
      </c>
    </row>
    <row r="325" spans="2:2" ht="15" customHeight="1" thickBot="1" x14ac:dyDescent="0.3">
      <c r="B325" s="125" t="s">
        <v>1990</v>
      </c>
    </row>
    <row r="326" spans="2:2" ht="15" customHeight="1" thickBot="1" x14ac:dyDescent="0.3">
      <c r="B326" s="125" t="s">
        <v>1991</v>
      </c>
    </row>
    <row r="327" spans="2:2" ht="15" customHeight="1" thickBot="1" x14ac:dyDescent="0.3">
      <c r="B327" s="125" t="s">
        <v>1992</v>
      </c>
    </row>
    <row r="328" spans="2:2" ht="15" customHeight="1" thickBot="1" x14ac:dyDescent="0.3">
      <c r="B328" s="125" t="s">
        <v>1993</v>
      </c>
    </row>
    <row r="329" spans="2:2" ht="15" customHeight="1" thickBot="1" x14ac:dyDescent="0.3">
      <c r="B329" s="125" t="s">
        <v>1994</v>
      </c>
    </row>
    <row r="330" spans="2:2" ht="15" customHeight="1" thickBot="1" x14ac:dyDescent="0.3">
      <c r="B330" s="121" t="s">
        <v>1995</v>
      </c>
    </row>
    <row r="331" spans="2:2" ht="15" customHeight="1" thickBot="1" x14ac:dyDescent="0.3">
      <c r="B331" s="121" t="s">
        <v>1996</v>
      </c>
    </row>
    <row r="332" spans="2:2" ht="15" customHeight="1" thickBot="1" x14ac:dyDescent="0.3">
      <c r="B332" s="121" t="s">
        <v>1997</v>
      </c>
    </row>
    <row r="333" spans="2:2" ht="15" customHeight="1" thickBot="1" x14ac:dyDescent="0.3">
      <c r="B333" s="121" t="s">
        <v>1998</v>
      </c>
    </row>
    <row r="334" spans="2:2" ht="15" customHeight="1" thickBot="1" x14ac:dyDescent="0.3">
      <c r="B334" s="125" t="s">
        <v>1999</v>
      </c>
    </row>
    <row r="335" spans="2:2" ht="15" customHeight="1" thickBot="1" x14ac:dyDescent="0.3">
      <c r="B335" s="121" t="s">
        <v>2000</v>
      </c>
    </row>
    <row r="336" spans="2:2" ht="15" customHeight="1" thickBot="1" x14ac:dyDescent="0.3">
      <c r="B336" s="121" t="s">
        <v>2001</v>
      </c>
    </row>
    <row r="337" spans="2:2" ht="15" customHeight="1" thickBot="1" x14ac:dyDescent="0.3">
      <c r="B337" s="121" t="s">
        <v>2002</v>
      </c>
    </row>
    <row r="338" spans="2:2" ht="15" customHeight="1" thickBot="1" x14ac:dyDescent="0.3">
      <c r="B338" s="121" t="s">
        <v>2003</v>
      </c>
    </row>
    <row r="339" spans="2:2" ht="15" customHeight="1" thickBot="1" x14ac:dyDescent="0.3">
      <c r="B339" s="121" t="s">
        <v>2004</v>
      </c>
    </row>
    <row r="340" spans="2:2" ht="15" customHeight="1" thickBot="1" x14ac:dyDescent="0.3">
      <c r="B340" s="121" t="s">
        <v>2005</v>
      </c>
    </row>
    <row r="341" spans="2:2" ht="15" customHeight="1" thickBot="1" x14ac:dyDescent="0.3">
      <c r="B341" s="121" t="s">
        <v>2006</v>
      </c>
    </row>
    <row r="342" spans="2:2" ht="15" customHeight="1" thickBot="1" x14ac:dyDescent="0.3">
      <c r="B342" s="121" t="s">
        <v>2007</v>
      </c>
    </row>
    <row r="343" spans="2:2" ht="15" customHeight="1" thickBot="1" x14ac:dyDescent="0.3">
      <c r="B343" s="121" t="s">
        <v>2008</v>
      </c>
    </row>
    <row r="344" spans="2:2" ht="15" customHeight="1" thickBot="1" x14ac:dyDescent="0.3">
      <c r="B344" s="121" t="s">
        <v>2009</v>
      </c>
    </row>
    <row r="345" spans="2:2" ht="15" customHeight="1" thickBot="1" x14ac:dyDescent="0.3">
      <c r="B345" s="125" t="s">
        <v>2010</v>
      </c>
    </row>
    <row r="346" spans="2:2" ht="15" customHeight="1" thickBot="1" x14ac:dyDescent="0.3">
      <c r="B346" s="121" t="s">
        <v>2011</v>
      </c>
    </row>
    <row r="347" spans="2:2" ht="15" customHeight="1" thickBot="1" x14ac:dyDescent="0.3">
      <c r="B347" s="125" t="s">
        <v>2012</v>
      </c>
    </row>
    <row r="348" spans="2:2" ht="15" customHeight="1" thickBot="1" x14ac:dyDescent="0.3">
      <c r="B348" s="125" t="s">
        <v>2013</v>
      </c>
    </row>
    <row r="349" spans="2:2" ht="15" customHeight="1" thickBot="1" x14ac:dyDescent="0.3">
      <c r="B349" s="125" t="s">
        <v>2014</v>
      </c>
    </row>
    <row r="350" spans="2:2" ht="15" customHeight="1" thickBot="1" x14ac:dyDescent="0.3">
      <c r="B350" s="125" t="s">
        <v>2015</v>
      </c>
    </row>
    <row r="351" spans="2:2" ht="15" customHeight="1" thickBot="1" x14ac:dyDescent="0.3">
      <c r="B351" s="125" t="s">
        <v>2016</v>
      </c>
    </row>
    <row r="352" spans="2:2" ht="15" customHeight="1" thickBot="1" x14ac:dyDescent="0.3">
      <c r="B352" s="125" t="s">
        <v>2017</v>
      </c>
    </row>
    <row r="353" spans="2:2" ht="15" customHeight="1" thickBot="1" x14ac:dyDescent="0.3">
      <c r="B353" s="121" t="s">
        <v>2018</v>
      </c>
    </row>
    <row r="354" spans="2:2" ht="15" customHeight="1" thickBot="1" x14ac:dyDescent="0.3">
      <c r="B354" s="125" t="s">
        <v>2019</v>
      </c>
    </row>
    <row r="355" spans="2:2" ht="15" customHeight="1" thickBot="1" x14ac:dyDescent="0.3">
      <c r="B355" s="125" t="s">
        <v>2020</v>
      </c>
    </row>
    <row r="356" spans="2:2" ht="15" customHeight="1" thickBot="1" x14ac:dyDescent="0.3">
      <c r="B356" s="121" t="s">
        <v>2021</v>
      </c>
    </row>
    <row r="357" spans="2:2" ht="15" customHeight="1" thickBot="1" x14ac:dyDescent="0.3">
      <c r="B357" s="121" t="s">
        <v>2022</v>
      </c>
    </row>
    <row r="358" spans="2:2" ht="15" customHeight="1" thickBot="1" x14ac:dyDescent="0.3">
      <c r="B358" s="121" t="s">
        <v>2023</v>
      </c>
    </row>
    <row r="359" spans="2:2" ht="15" customHeight="1" thickBot="1" x14ac:dyDescent="0.3">
      <c r="B359" s="125" t="s">
        <v>2024</v>
      </c>
    </row>
    <row r="360" spans="2:2" ht="15" customHeight="1" thickBot="1" x14ac:dyDescent="0.3">
      <c r="B360" s="125" t="s">
        <v>2025</v>
      </c>
    </row>
    <row r="361" spans="2:2" ht="15" customHeight="1" thickBot="1" x14ac:dyDescent="0.3">
      <c r="B361" s="121" t="s">
        <v>2026</v>
      </c>
    </row>
    <row r="362" spans="2:2" ht="15" customHeight="1" thickBot="1" x14ac:dyDescent="0.3">
      <c r="B362" s="121" t="s">
        <v>2027</v>
      </c>
    </row>
    <row r="363" spans="2:2" ht="15" customHeight="1" thickBot="1" x14ac:dyDescent="0.3">
      <c r="B363" s="121" t="s">
        <v>2028</v>
      </c>
    </row>
    <row r="364" spans="2:2" ht="15" customHeight="1" thickBot="1" x14ac:dyDescent="0.3">
      <c r="B364" s="121" t="s">
        <v>2029</v>
      </c>
    </row>
    <row r="365" spans="2:2" ht="15" customHeight="1" thickBot="1" x14ac:dyDescent="0.3">
      <c r="B365" s="121" t="s">
        <v>2030</v>
      </c>
    </row>
    <row r="366" spans="2:2" ht="15" customHeight="1" thickBot="1" x14ac:dyDescent="0.3">
      <c r="B366" s="121" t="s">
        <v>2031</v>
      </c>
    </row>
    <row r="367" spans="2:2" ht="15" customHeight="1" thickBot="1" x14ac:dyDescent="0.3">
      <c r="B367" s="121" t="s">
        <v>2032</v>
      </c>
    </row>
    <row r="368" spans="2:2" ht="15" customHeight="1" thickBot="1" x14ac:dyDescent="0.3">
      <c r="B368" s="121" t="s">
        <v>2033</v>
      </c>
    </row>
    <row r="369" spans="2:2" ht="15" customHeight="1" thickBot="1" x14ac:dyDescent="0.3">
      <c r="B369" s="121" t="s">
        <v>2034</v>
      </c>
    </row>
    <row r="370" spans="2:2" ht="15" customHeight="1" thickBot="1" x14ac:dyDescent="0.3">
      <c r="B370" s="125" t="s">
        <v>2035</v>
      </c>
    </row>
    <row r="371" spans="2:2" ht="15" customHeight="1" thickBot="1" x14ac:dyDescent="0.3">
      <c r="B371" s="125" t="s">
        <v>2036</v>
      </c>
    </row>
    <row r="372" spans="2:2" ht="15" customHeight="1" thickBot="1" x14ac:dyDescent="0.3">
      <c r="B372" s="125" t="s">
        <v>2037</v>
      </c>
    </row>
    <row r="373" spans="2:2" ht="15" customHeight="1" thickBot="1" x14ac:dyDescent="0.3">
      <c r="B373" s="121" t="s">
        <v>2038</v>
      </c>
    </row>
    <row r="374" spans="2:2" ht="15" customHeight="1" thickBot="1" x14ac:dyDescent="0.3">
      <c r="B374" s="121" t="s">
        <v>2039</v>
      </c>
    </row>
    <row r="375" spans="2:2" ht="15" customHeight="1" thickBot="1" x14ac:dyDescent="0.3">
      <c r="B375" s="121" t="s">
        <v>2040</v>
      </c>
    </row>
    <row r="376" spans="2:2" ht="15" customHeight="1" thickBot="1" x14ac:dyDescent="0.3">
      <c r="B376" s="125" t="s">
        <v>2041</v>
      </c>
    </row>
    <row r="377" spans="2:2" ht="15" customHeight="1" thickBot="1" x14ac:dyDescent="0.3">
      <c r="B377" s="121" t="s">
        <v>2042</v>
      </c>
    </row>
    <row r="378" spans="2:2" ht="15" customHeight="1" thickBot="1" x14ac:dyDescent="0.3">
      <c r="B378" s="125" t="s">
        <v>2043</v>
      </c>
    </row>
    <row r="379" spans="2:2" ht="15" customHeight="1" thickBot="1" x14ac:dyDescent="0.3">
      <c r="B379" s="125" t="s">
        <v>2043</v>
      </c>
    </row>
    <row r="380" spans="2:2" ht="15" customHeight="1" thickBot="1" x14ac:dyDescent="0.3">
      <c r="B380" s="125" t="s">
        <v>2044</v>
      </c>
    </row>
    <row r="381" spans="2:2" ht="15" customHeight="1" thickBot="1" x14ac:dyDescent="0.3">
      <c r="B381" s="121" t="s">
        <v>2045</v>
      </c>
    </row>
    <row r="382" spans="2:2" ht="15" customHeight="1" thickBot="1" x14ac:dyDescent="0.3">
      <c r="B382" s="121" t="s">
        <v>2046</v>
      </c>
    </row>
    <row r="383" spans="2:2" ht="15" customHeight="1" thickBot="1" x14ac:dyDescent="0.3">
      <c r="B383" s="125" t="s">
        <v>2047</v>
      </c>
    </row>
    <row r="384" spans="2:2" ht="15" customHeight="1" thickBot="1" x14ac:dyDescent="0.3">
      <c r="B384" s="121" t="s">
        <v>2048</v>
      </c>
    </row>
    <row r="385" spans="2:2" ht="15" customHeight="1" thickBot="1" x14ac:dyDescent="0.3">
      <c r="B385" s="121" t="s">
        <v>2049</v>
      </c>
    </row>
    <row r="386" spans="2:2" ht="15" customHeight="1" thickBot="1" x14ac:dyDescent="0.3">
      <c r="B386" s="121" t="s">
        <v>2050</v>
      </c>
    </row>
    <row r="387" spans="2:2" ht="15" customHeight="1" thickBot="1" x14ac:dyDescent="0.3">
      <c r="B387" s="121" t="s">
        <v>2051</v>
      </c>
    </row>
    <row r="388" spans="2:2" ht="15" customHeight="1" thickBot="1" x14ac:dyDescent="0.3">
      <c r="B388" s="121" t="s">
        <v>2052</v>
      </c>
    </row>
    <row r="389" spans="2:2" ht="15" customHeight="1" thickBot="1" x14ac:dyDescent="0.3">
      <c r="B389" s="121" t="s">
        <v>2053</v>
      </c>
    </row>
    <row r="390" spans="2:2" ht="15" customHeight="1" thickBot="1" x14ac:dyDescent="0.3">
      <c r="B390" s="121" t="s">
        <v>2054</v>
      </c>
    </row>
    <row r="391" spans="2:2" ht="15" customHeight="1" thickBot="1" x14ac:dyDescent="0.3">
      <c r="B391" s="121" t="s">
        <v>2055</v>
      </c>
    </row>
    <row r="392" spans="2:2" ht="15" customHeight="1" thickBot="1" x14ac:dyDescent="0.3">
      <c r="B392" s="121" t="s">
        <v>2056</v>
      </c>
    </row>
    <row r="393" spans="2:2" ht="15" customHeight="1" thickBot="1" x14ac:dyDescent="0.3">
      <c r="B393" s="121" t="s">
        <v>2057</v>
      </c>
    </row>
    <row r="394" spans="2:2" ht="15" customHeight="1" thickBot="1" x14ac:dyDescent="0.3">
      <c r="B394" s="125" t="s">
        <v>2058</v>
      </c>
    </row>
    <row r="395" spans="2:2" ht="15" customHeight="1" thickBot="1" x14ac:dyDescent="0.3">
      <c r="B395" s="121" t="s">
        <v>2059</v>
      </c>
    </row>
    <row r="396" spans="2:2" ht="15" customHeight="1" thickBot="1" x14ac:dyDescent="0.3">
      <c r="B396" s="121" t="s">
        <v>2060</v>
      </c>
    </row>
    <row r="397" spans="2:2" ht="15" customHeight="1" thickBot="1" x14ac:dyDescent="0.3">
      <c r="B397" s="125" t="s">
        <v>2061</v>
      </c>
    </row>
    <row r="398" spans="2:2" ht="15" customHeight="1" thickBot="1" x14ac:dyDescent="0.3">
      <c r="B398" s="121" t="s">
        <v>2062</v>
      </c>
    </row>
    <row r="399" spans="2:2" ht="15" customHeight="1" thickBot="1" x14ac:dyDescent="0.3">
      <c r="B399" s="125" t="s">
        <v>2063</v>
      </c>
    </row>
    <row r="400" spans="2:2" ht="15" customHeight="1" thickBot="1" x14ac:dyDescent="0.3">
      <c r="B400" s="125" t="s">
        <v>2064</v>
      </c>
    </row>
    <row r="401" spans="2:2" ht="15" customHeight="1" thickBot="1" x14ac:dyDescent="0.3">
      <c r="B401" s="121" t="s">
        <v>2065</v>
      </c>
    </row>
    <row r="402" spans="2:2" ht="15" customHeight="1" thickBot="1" x14ac:dyDescent="0.3">
      <c r="B402" s="125" t="s">
        <v>2066</v>
      </c>
    </row>
    <row r="403" spans="2:2" ht="15" customHeight="1" thickBot="1" x14ac:dyDescent="0.3">
      <c r="B403" s="121" t="s">
        <v>2067</v>
      </c>
    </row>
    <row r="404" spans="2:2" ht="15" customHeight="1" thickBot="1" x14ac:dyDescent="0.3">
      <c r="B404" s="125" t="s">
        <v>2068</v>
      </c>
    </row>
    <row r="405" spans="2:2" ht="15" customHeight="1" thickBot="1" x14ac:dyDescent="0.3">
      <c r="B405" s="125" t="s">
        <v>2069</v>
      </c>
    </row>
    <row r="406" spans="2:2" ht="15" customHeight="1" thickBot="1" x14ac:dyDescent="0.3">
      <c r="B406" s="121" t="s">
        <v>2070</v>
      </c>
    </row>
    <row r="407" spans="2:2" ht="15" customHeight="1" thickBot="1" x14ac:dyDescent="0.3">
      <c r="B407" s="121" t="s">
        <v>2071</v>
      </c>
    </row>
    <row r="408" spans="2:2" ht="15" customHeight="1" thickBot="1" x14ac:dyDescent="0.3">
      <c r="B408" s="121" t="s">
        <v>2072</v>
      </c>
    </row>
    <row r="409" spans="2:2" ht="15" customHeight="1" thickBot="1" x14ac:dyDescent="0.3">
      <c r="B409" s="121" t="s">
        <v>2073</v>
      </c>
    </row>
    <row r="410" spans="2:2" ht="15" customHeight="1" thickBot="1" x14ac:dyDescent="0.3">
      <c r="B410" s="125" t="s">
        <v>2074</v>
      </c>
    </row>
    <row r="411" spans="2:2" ht="15" customHeight="1" thickBot="1" x14ac:dyDescent="0.3">
      <c r="B411" s="121" t="s">
        <v>2075</v>
      </c>
    </row>
    <row r="412" spans="2:2" ht="15" customHeight="1" thickBot="1" x14ac:dyDescent="0.3">
      <c r="B412" s="121" t="s">
        <v>2076</v>
      </c>
    </row>
    <row r="413" spans="2:2" ht="15" customHeight="1" thickBot="1" x14ac:dyDescent="0.3">
      <c r="B413" s="121" t="s">
        <v>2077</v>
      </c>
    </row>
    <row r="414" spans="2:2" ht="15" customHeight="1" thickBot="1" x14ac:dyDescent="0.3">
      <c r="B414" s="125" t="s">
        <v>2078</v>
      </c>
    </row>
    <row r="415" spans="2:2" ht="15" customHeight="1" thickBot="1" x14ac:dyDescent="0.3">
      <c r="B415" s="125" t="s">
        <v>2079</v>
      </c>
    </row>
    <row r="416" spans="2:2" ht="15" customHeight="1" thickBot="1" x14ac:dyDescent="0.3">
      <c r="B416" s="121" t="s">
        <v>2080</v>
      </c>
    </row>
    <row r="417" spans="2:2" ht="15" customHeight="1" thickBot="1" x14ac:dyDescent="0.3">
      <c r="B417" s="121" t="s">
        <v>2081</v>
      </c>
    </row>
    <row r="418" spans="2:2" ht="15" customHeight="1" thickBot="1" x14ac:dyDescent="0.3">
      <c r="B418" s="121" t="s">
        <v>2082</v>
      </c>
    </row>
    <row r="419" spans="2:2" ht="15" customHeight="1" thickBot="1" x14ac:dyDescent="0.3">
      <c r="B419" s="121" t="s">
        <v>2083</v>
      </c>
    </row>
    <row r="420" spans="2:2" ht="15" customHeight="1" thickBot="1" x14ac:dyDescent="0.3">
      <c r="B420" s="121" t="s">
        <v>2084</v>
      </c>
    </row>
    <row r="421" spans="2:2" ht="15" customHeight="1" thickBot="1" x14ac:dyDescent="0.3">
      <c r="B421" s="125" t="s">
        <v>2085</v>
      </c>
    </row>
    <row r="422" spans="2:2" ht="15" customHeight="1" thickBot="1" x14ac:dyDescent="0.3">
      <c r="B422" s="125" t="s">
        <v>2086</v>
      </c>
    </row>
    <row r="423" spans="2:2" ht="15" customHeight="1" thickBot="1" x14ac:dyDescent="0.3">
      <c r="B423" s="121" t="s">
        <v>2087</v>
      </c>
    </row>
    <row r="424" spans="2:2" ht="15" customHeight="1" thickBot="1" x14ac:dyDescent="0.3">
      <c r="B424" s="125" t="s">
        <v>2088</v>
      </c>
    </row>
    <row r="425" spans="2:2" ht="15" customHeight="1" thickBot="1" x14ac:dyDescent="0.3">
      <c r="B425" s="121" t="s">
        <v>2089</v>
      </c>
    </row>
    <row r="426" spans="2:2" ht="15" customHeight="1" thickBot="1" x14ac:dyDescent="0.3">
      <c r="B426" s="121" t="s">
        <v>2090</v>
      </c>
    </row>
    <row r="427" spans="2:2" ht="15" customHeight="1" thickBot="1" x14ac:dyDescent="0.3">
      <c r="B427" s="121" t="s">
        <v>2091</v>
      </c>
    </row>
    <row r="428" spans="2:2" ht="15" customHeight="1" thickBot="1" x14ac:dyDescent="0.3">
      <c r="B428" s="121" t="s">
        <v>2092</v>
      </c>
    </row>
    <row r="429" spans="2:2" ht="15" customHeight="1" thickBot="1" x14ac:dyDescent="0.3">
      <c r="B429" s="121" t="s">
        <v>2093</v>
      </c>
    </row>
    <row r="430" spans="2:2" ht="15" customHeight="1" thickBot="1" x14ac:dyDescent="0.3">
      <c r="B430" s="121" t="s">
        <v>2094</v>
      </c>
    </row>
    <row r="431" spans="2:2" ht="15" customHeight="1" thickBot="1" x14ac:dyDescent="0.3">
      <c r="B431" s="121" t="s">
        <v>2095</v>
      </c>
    </row>
    <row r="432" spans="2:2" ht="15" customHeight="1" thickBot="1" x14ac:dyDescent="0.3">
      <c r="B432" s="121" t="s">
        <v>2096</v>
      </c>
    </row>
    <row r="433" spans="2:2" ht="15" customHeight="1" thickBot="1" x14ac:dyDescent="0.3">
      <c r="B433" s="121" t="s">
        <v>2097</v>
      </c>
    </row>
    <row r="434" spans="2:2" ht="15" customHeight="1" thickBot="1" x14ac:dyDescent="0.3">
      <c r="B434" s="121" t="s">
        <v>2098</v>
      </c>
    </row>
    <row r="435" spans="2:2" ht="15" customHeight="1" thickBot="1" x14ac:dyDescent="0.3">
      <c r="B435" s="121" t="s">
        <v>2099</v>
      </c>
    </row>
    <row r="436" spans="2:2" ht="15" customHeight="1" thickBot="1" x14ac:dyDescent="0.3">
      <c r="B436" s="121" t="s">
        <v>2100</v>
      </c>
    </row>
    <row r="437" spans="2:2" ht="15" customHeight="1" thickBot="1" x14ac:dyDescent="0.3">
      <c r="B437" s="125" t="s">
        <v>2101</v>
      </c>
    </row>
    <row r="438" spans="2:2" ht="15" customHeight="1" thickBot="1" x14ac:dyDescent="0.3">
      <c r="B438" s="121" t="s">
        <v>2102</v>
      </c>
    </row>
    <row r="439" spans="2:2" ht="15" customHeight="1" thickBot="1" x14ac:dyDescent="0.3">
      <c r="B439" s="121" t="s">
        <v>2103</v>
      </c>
    </row>
    <row r="440" spans="2:2" ht="15" customHeight="1" thickBot="1" x14ac:dyDescent="0.3">
      <c r="B440" s="121" t="s">
        <v>2104</v>
      </c>
    </row>
    <row r="441" spans="2:2" ht="15" customHeight="1" thickBot="1" x14ac:dyDescent="0.3">
      <c r="B441" s="121" t="s">
        <v>2105</v>
      </c>
    </row>
    <row r="442" spans="2:2" ht="15" customHeight="1" thickBot="1" x14ac:dyDescent="0.3">
      <c r="B442" s="125" t="s">
        <v>2106</v>
      </c>
    </row>
    <row r="443" spans="2:2" ht="15" customHeight="1" thickBot="1" x14ac:dyDescent="0.3">
      <c r="B443" s="121" t="s">
        <v>2107</v>
      </c>
    </row>
    <row r="444" spans="2:2" ht="15" customHeight="1" thickBot="1" x14ac:dyDescent="0.3">
      <c r="B444" s="121" t="s">
        <v>2108</v>
      </c>
    </row>
    <row r="445" spans="2:2" ht="15" customHeight="1" thickBot="1" x14ac:dyDescent="0.3">
      <c r="B445" s="121" t="s">
        <v>2109</v>
      </c>
    </row>
    <row r="446" spans="2:2" ht="15" customHeight="1" thickBot="1" x14ac:dyDescent="0.3">
      <c r="B446" s="125" t="s">
        <v>2110</v>
      </c>
    </row>
    <row r="447" spans="2:2" ht="15" customHeight="1" thickBot="1" x14ac:dyDescent="0.3">
      <c r="B447" s="125" t="s">
        <v>2110</v>
      </c>
    </row>
    <row r="448" spans="2:2" ht="15" customHeight="1" thickBot="1" x14ac:dyDescent="0.3">
      <c r="B448" s="125" t="s">
        <v>2111</v>
      </c>
    </row>
    <row r="449" spans="2:2" ht="15" customHeight="1" thickBot="1" x14ac:dyDescent="0.3">
      <c r="B449" s="121" t="s">
        <v>2112</v>
      </c>
    </row>
    <row r="450" spans="2:2" ht="15" customHeight="1" thickBot="1" x14ac:dyDescent="0.3">
      <c r="B450" s="121" t="s">
        <v>2113</v>
      </c>
    </row>
    <row r="451" spans="2:2" ht="15" customHeight="1" thickBot="1" x14ac:dyDescent="0.3">
      <c r="B451" s="125" t="s">
        <v>2114</v>
      </c>
    </row>
    <row r="452" spans="2:2" ht="15" customHeight="1" thickBot="1" x14ac:dyDescent="0.3">
      <c r="B452" s="125" t="s">
        <v>2115</v>
      </c>
    </row>
    <row r="453" spans="2:2" ht="15" customHeight="1" thickBot="1" x14ac:dyDescent="0.3">
      <c r="B453" s="125" t="s">
        <v>2116</v>
      </c>
    </row>
    <row r="454" spans="2:2" ht="15" customHeight="1" thickBot="1" x14ac:dyDescent="0.3">
      <c r="B454" s="125" t="s">
        <v>2117</v>
      </c>
    </row>
    <row r="455" spans="2:2" ht="15" customHeight="1" thickBot="1" x14ac:dyDescent="0.3">
      <c r="B455" s="121" t="s">
        <v>2118</v>
      </c>
    </row>
    <row r="456" spans="2:2" ht="15" customHeight="1" thickBot="1" x14ac:dyDescent="0.3">
      <c r="B456" s="121" t="s">
        <v>2119</v>
      </c>
    </row>
    <row r="457" spans="2:2" ht="15" customHeight="1" thickBot="1" x14ac:dyDescent="0.3">
      <c r="B457" s="125" t="s">
        <v>2120</v>
      </c>
    </row>
    <row r="458" spans="2:2" ht="15" customHeight="1" thickBot="1" x14ac:dyDescent="0.3">
      <c r="B458" s="125" t="s">
        <v>2121</v>
      </c>
    </row>
    <row r="459" spans="2:2" ht="15" customHeight="1" thickBot="1" x14ac:dyDescent="0.3">
      <c r="B459" s="121" t="s">
        <v>2122</v>
      </c>
    </row>
    <row r="460" spans="2:2" ht="15" customHeight="1" thickBot="1" x14ac:dyDescent="0.3">
      <c r="B460" s="125" t="s">
        <v>2123</v>
      </c>
    </row>
    <row r="461" spans="2:2" ht="15" customHeight="1" thickBot="1" x14ac:dyDescent="0.3">
      <c r="B461" s="125" t="s">
        <v>2124</v>
      </c>
    </row>
    <row r="462" spans="2:2" ht="15" customHeight="1" thickBot="1" x14ac:dyDescent="0.3">
      <c r="B462" s="121" t="s">
        <v>2125</v>
      </c>
    </row>
    <row r="463" spans="2:2" ht="15" customHeight="1" thickBot="1" x14ac:dyDescent="0.3">
      <c r="B463" s="121" t="s">
        <v>2126</v>
      </c>
    </row>
    <row r="464" spans="2:2" ht="15" customHeight="1" thickBot="1" x14ac:dyDescent="0.3">
      <c r="B464" s="121" t="s">
        <v>2127</v>
      </c>
    </row>
    <row r="465" spans="2:2" ht="15" customHeight="1" thickBot="1" x14ac:dyDescent="0.3">
      <c r="B465" s="121" t="s">
        <v>2128</v>
      </c>
    </row>
    <row r="466" spans="2:2" ht="15" customHeight="1" thickBot="1" x14ac:dyDescent="0.3">
      <c r="B466" s="121" t="s">
        <v>2129</v>
      </c>
    </row>
    <row r="467" spans="2:2" ht="15" customHeight="1" thickBot="1" x14ac:dyDescent="0.3">
      <c r="B467" s="121" t="s">
        <v>2130</v>
      </c>
    </row>
    <row r="468" spans="2:2" ht="15" customHeight="1" thickBot="1" x14ac:dyDescent="0.3">
      <c r="B468" s="121" t="s">
        <v>2131</v>
      </c>
    </row>
    <row r="469" spans="2:2" ht="15" customHeight="1" thickBot="1" x14ac:dyDescent="0.3">
      <c r="B469" s="125" t="s">
        <v>2132</v>
      </c>
    </row>
    <row r="470" spans="2:2" ht="15" customHeight="1" thickBot="1" x14ac:dyDescent="0.3">
      <c r="B470" s="125" t="s">
        <v>2133</v>
      </c>
    </row>
    <row r="471" spans="2:2" ht="15" customHeight="1" thickBot="1" x14ac:dyDescent="0.3">
      <c r="B471" s="121" t="s">
        <v>2134</v>
      </c>
    </row>
    <row r="472" spans="2:2" ht="15" customHeight="1" thickBot="1" x14ac:dyDescent="0.3">
      <c r="B472" s="125" t="s">
        <v>2135</v>
      </c>
    </row>
    <row r="473" spans="2:2" ht="15" customHeight="1" thickBot="1" x14ac:dyDescent="0.3">
      <c r="B473" s="125" t="s">
        <v>2136</v>
      </c>
    </row>
    <row r="474" spans="2:2" ht="15" customHeight="1" thickBot="1" x14ac:dyDescent="0.3">
      <c r="B474" s="125" t="s">
        <v>2137</v>
      </c>
    </row>
    <row r="475" spans="2:2" ht="15" customHeight="1" thickBot="1" x14ac:dyDescent="0.3">
      <c r="B475" s="121" t="s">
        <v>2138</v>
      </c>
    </row>
    <row r="476" spans="2:2" ht="15" customHeight="1" thickBot="1" x14ac:dyDescent="0.3">
      <c r="B476" s="121" t="s">
        <v>2139</v>
      </c>
    </row>
    <row r="477" spans="2:2" ht="15" customHeight="1" thickBot="1" x14ac:dyDescent="0.3">
      <c r="B477" s="125" t="s">
        <v>2140</v>
      </c>
    </row>
    <row r="478" spans="2:2" ht="15" customHeight="1" thickBot="1" x14ac:dyDescent="0.3">
      <c r="B478" s="125" t="s">
        <v>2141</v>
      </c>
    </row>
    <row r="479" spans="2:2" ht="15" customHeight="1" thickBot="1" x14ac:dyDescent="0.3">
      <c r="B479" s="125" t="s">
        <v>2142</v>
      </c>
    </row>
    <row r="480" spans="2:2" ht="15" customHeight="1" thickBot="1" x14ac:dyDescent="0.3">
      <c r="B480" s="125" t="s">
        <v>2143</v>
      </c>
    </row>
    <row r="481" spans="2:2" ht="15" customHeight="1" thickBot="1" x14ac:dyDescent="0.3">
      <c r="B481" s="121" t="s">
        <v>2144</v>
      </c>
    </row>
    <row r="482" spans="2:2" ht="15" customHeight="1" thickBot="1" x14ac:dyDescent="0.3">
      <c r="B482" s="125" t="s">
        <v>2145</v>
      </c>
    </row>
    <row r="483" spans="2:2" ht="15" customHeight="1" thickBot="1" x14ac:dyDescent="0.3">
      <c r="B483" s="121" t="s">
        <v>2146</v>
      </c>
    </row>
    <row r="484" spans="2:2" ht="15" customHeight="1" thickBot="1" x14ac:dyDescent="0.3">
      <c r="B484" s="121" t="s">
        <v>2147</v>
      </c>
    </row>
    <row r="485" spans="2:2" ht="15" customHeight="1" thickBot="1" x14ac:dyDescent="0.3">
      <c r="B485" s="121" t="s">
        <v>2148</v>
      </c>
    </row>
    <row r="486" spans="2:2" ht="15" customHeight="1" thickBot="1" x14ac:dyDescent="0.3">
      <c r="B486" s="125" t="s">
        <v>2149</v>
      </c>
    </row>
    <row r="487" spans="2:2" ht="15" customHeight="1" thickBot="1" x14ac:dyDescent="0.3">
      <c r="B487" s="125" t="s">
        <v>2150</v>
      </c>
    </row>
    <row r="488" spans="2:2" ht="15" customHeight="1" thickBot="1" x14ac:dyDescent="0.3">
      <c r="B488" s="121" t="s">
        <v>2151</v>
      </c>
    </row>
    <row r="489" spans="2:2" ht="15" customHeight="1" thickBot="1" x14ac:dyDescent="0.3">
      <c r="B489" s="121" t="s">
        <v>2152</v>
      </c>
    </row>
    <row r="490" spans="2:2" ht="15" customHeight="1" thickBot="1" x14ac:dyDescent="0.3">
      <c r="B490" s="125" t="s">
        <v>2153</v>
      </c>
    </row>
    <row r="491" spans="2:2" ht="15" customHeight="1" thickBot="1" x14ac:dyDescent="0.3">
      <c r="B491" s="125" t="s">
        <v>2154</v>
      </c>
    </row>
    <row r="492" spans="2:2" ht="15" customHeight="1" thickBot="1" x14ac:dyDescent="0.3">
      <c r="B492" s="121" t="s">
        <v>2155</v>
      </c>
    </row>
    <row r="493" spans="2:2" ht="15" customHeight="1" thickBot="1" x14ac:dyDescent="0.3">
      <c r="B493" s="125" t="s">
        <v>2156</v>
      </c>
    </row>
    <row r="494" spans="2:2" ht="15" customHeight="1" thickBot="1" x14ac:dyDescent="0.3">
      <c r="B494" s="125" t="s">
        <v>2157</v>
      </c>
    </row>
    <row r="495" spans="2:2" ht="15" customHeight="1" thickBot="1" x14ac:dyDescent="0.3">
      <c r="B495" s="125" t="s">
        <v>2158</v>
      </c>
    </row>
    <row r="496" spans="2:2" ht="15" customHeight="1" thickBot="1" x14ac:dyDescent="0.3">
      <c r="B496" s="121" t="s">
        <v>2159</v>
      </c>
    </row>
    <row r="497" spans="2:2" ht="15" customHeight="1" thickBot="1" x14ac:dyDescent="0.3">
      <c r="B497" s="125" t="s">
        <v>2160</v>
      </c>
    </row>
    <row r="498" spans="2:2" ht="15" customHeight="1" thickBot="1" x14ac:dyDescent="0.3">
      <c r="B498" s="125" t="s">
        <v>2161</v>
      </c>
    </row>
    <row r="499" spans="2:2" ht="15" customHeight="1" thickBot="1" x14ac:dyDescent="0.3">
      <c r="B499" s="121" t="s">
        <v>2162</v>
      </c>
    </row>
    <row r="500" spans="2:2" ht="15" customHeight="1" thickBot="1" x14ac:dyDescent="0.3">
      <c r="B500" s="125" t="s">
        <v>2163</v>
      </c>
    </row>
    <row r="501" spans="2:2" ht="15" customHeight="1" thickBot="1" x14ac:dyDescent="0.3">
      <c r="B501" s="121" t="s">
        <v>2164</v>
      </c>
    </row>
    <row r="502" spans="2:2" ht="15" customHeight="1" thickBot="1" x14ac:dyDescent="0.3">
      <c r="B502" s="121" t="s">
        <v>2165</v>
      </c>
    </row>
    <row r="503" spans="2:2" ht="15" customHeight="1" thickBot="1" x14ac:dyDescent="0.3">
      <c r="B503" s="121" t="s">
        <v>2166</v>
      </c>
    </row>
    <row r="504" spans="2:2" ht="15" customHeight="1" thickBot="1" x14ac:dyDescent="0.3">
      <c r="B504" s="121" t="s">
        <v>2167</v>
      </c>
    </row>
    <row r="505" spans="2:2" ht="15" customHeight="1" thickBot="1" x14ac:dyDescent="0.3">
      <c r="B505" s="121" t="s">
        <v>2168</v>
      </c>
    </row>
    <row r="506" spans="2:2" ht="15" customHeight="1" thickBot="1" x14ac:dyDescent="0.3">
      <c r="B506" s="125" t="s">
        <v>2169</v>
      </c>
    </row>
    <row r="507" spans="2:2" ht="30.75" thickBot="1" x14ac:dyDescent="0.3">
      <c r="B507" s="127" t="s">
        <v>2170</v>
      </c>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29"/>
  <sheetViews>
    <sheetView zoomScaleNormal="100" workbookViewId="0">
      <selection activeCell="A2" sqref="A2"/>
    </sheetView>
  </sheetViews>
  <sheetFormatPr baseColWidth="10" defaultRowHeight="13.5" x14ac:dyDescent="0.25"/>
  <cols>
    <col min="1" max="1" width="2.7109375" style="3" customWidth="1"/>
    <col min="2" max="2" width="5.7109375" style="3" customWidth="1"/>
    <col min="3" max="3" width="3.28515625" style="3" customWidth="1"/>
    <col min="4" max="6" width="11.42578125" style="3"/>
    <col min="7" max="7" width="4" style="3" customWidth="1"/>
    <col min="8" max="17" width="5.7109375" style="3" customWidth="1"/>
    <col min="18" max="18" width="8.140625" style="3" customWidth="1"/>
    <col min="19" max="28" width="5.7109375" style="3" customWidth="1"/>
    <col min="29" max="16384" width="11.42578125" style="3"/>
  </cols>
  <sheetData>
    <row r="1" spans="1:30" x14ac:dyDescent="0.25">
      <c r="A1" s="6" t="s">
        <v>2203</v>
      </c>
    </row>
    <row r="2" spans="1:30" ht="15" x14ac:dyDescent="0.25">
      <c r="B2" s="64" t="s">
        <v>2173</v>
      </c>
      <c r="AD2" s="173"/>
    </row>
    <row r="4" spans="1:30" x14ac:dyDescent="0.25">
      <c r="B4" s="3" t="s">
        <v>2174</v>
      </c>
    </row>
    <row r="5" spans="1:30" x14ac:dyDescent="0.25">
      <c r="B5" s="3" t="s">
        <v>2175</v>
      </c>
    </row>
    <row r="8" spans="1:30" ht="15" x14ac:dyDescent="0.25">
      <c r="B8" s="66" t="s">
        <v>2176</v>
      </c>
      <c r="C8" s="2" t="s">
        <v>328</v>
      </c>
      <c r="D8" s="13" t="s">
        <v>2177</v>
      </c>
      <c r="F8" s="66" t="s">
        <v>2178</v>
      </c>
      <c r="G8" s="2" t="s">
        <v>328</v>
      </c>
      <c r="H8" s="174">
        <v>2</v>
      </c>
    </row>
    <row r="9" spans="1:30" ht="16.5" x14ac:dyDescent="0.25">
      <c r="B9" s="66" t="s">
        <v>2179</v>
      </c>
      <c r="C9" s="2" t="s">
        <v>328</v>
      </c>
      <c r="D9" s="13" t="s">
        <v>2180</v>
      </c>
      <c r="F9" s="66" t="s">
        <v>2181</v>
      </c>
      <c r="G9" s="2" t="s">
        <v>328</v>
      </c>
      <c r="H9" s="13" t="s">
        <v>2182</v>
      </c>
    </row>
    <row r="10" spans="1:30" ht="16.5" x14ac:dyDescent="0.25">
      <c r="B10" s="66" t="s">
        <v>2183</v>
      </c>
      <c r="C10" s="2" t="s">
        <v>328</v>
      </c>
      <c r="D10" s="13" t="s">
        <v>2184</v>
      </c>
      <c r="F10" s="66" t="s">
        <v>2185</v>
      </c>
      <c r="G10" s="2" t="s">
        <v>328</v>
      </c>
      <c r="H10" s="13" t="s">
        <v>2186</v>
      </c>
    </row>
    <row r="11" spans="1:30" ht="16.5" x14ac:dyDescent="0.25">
      <c r="B11" s="66" t="s">
        <v>2187</v>
      </c>
      <c r="C11" s="2" t="s">
        <v>328</v>
      </c>
      <c r="D11" s="13" t="s">
        <v>2188</v>
      </c>
      <c r="F11" s="66" t="s">
        <v>2189</v>
      </c>
      <c r="G11" s="2" t="s">
        <v>328</v>
      </c>
      <c r="H11" s="13" t="s">
        <v>2190</v>
      </c>
    </row>
    <row r="12" spans="1:30" x14ac:dyDescent="0.25">
      <c r="B12" s="3" t="s">
        <v>2191</v>
      </c>
    </row>
    <row r="14" spans="1:30" x14ac:dyDescent="0.25">
      <c r="C14" s="3">
        <v>1</v>
      </c>
      <c r="D14" s="3" t="s">
        <v>2192</v>
      </c>
    </row>
    <row r="15" spans="1:30" x14ac:dyDescent="0.25">
      <c r="C15" s="3">
        <v>2</v>
      </c>
      <c r="D15" s="3" t="s">
        <v>2193</v>
      </c>
    </row>
    <row r="16" spans="1:30" x14ac:dyDescent="0.25">
      <c r="C16" s="3">
        <v>3</v>
      </c>
      <c r="D16" s="3" t="s">
        <v>2194</v>
      </c>
    </row>
    <row r="17" spans="3:28" x14ac:dyDescent="0.25">
      <c r="C17" s="3">
        <v>4</v>
      </c>
      <c r="D17" s="3" t="s">
        <v>2195</v>
      </c>
    </row>
    <row r="18" spans="3:28" x14ac:dyDescent="0.25">
      <c r="C18" s="3">
        <v>5</v>
      </c>
      <c r="D18" s="3" t="s">
        <v>2196</v>
      </c>
    </row>
    <row r="19" spans="3:28" x14ac:dyDescent="0.25">
      <c r="C19" s="3">
        <v>6</v>
      </c>
      <c r="D19" s="3" t="s">
        <v>2197</v>
      </c>
    </row>
    <row r="21" spans="3:28" ht="15" x14ac:dyDescent="0.25">
      <c r="G21" s="66" t="s">
        <v>2198</v>
      </c>
      <c r="H21" s="205">
        <v>-10</v>
      </c>
      <c r="I21" s="205">
        <v>-9</v>
      </c>
      <c r="J21" s="205"/>
      <c r="K21" s="205"/>
      <c r="L21" s="205"/>
      <c r="M21" s="205"/>
      <c r="N21" s="205"/>
      <c r="O21" s="205"/>
      <c r="P21" s="205"/>
      <c r="Q21" s="205"/>
      <c r="R21" s="205"/>
      <c r="S21" s="205"/>
      <c r="T21" s="205"/>
      <c r="U21" s="205"/>
      <c r="V21" s="205"/>
      <c r="W21" s="205"/>
      <c r="X21" s="205"/>
      <c r="Y21" s="205"/>
      <c r="Z21" s="205"/>
      <c r="AA21" s="205"/>
      <c r="AB21" s="205"/>
    </row>
    <row r="22" spans="3:28" x14ac:dyDescent="0.25">
      <c r="G22" s="6" t="s">
        <v>355</v>
      </c>
      <c r="H22" s="6"/>
      <c r="I22" s="6"/>
      <c r="J22" s="6"/>
      <c r="K22" s="6"/>
      <c r="L22" s="6"/>
      <c r="M22" s="6"/>
      <c r="N22" s="6"/>
      <c r="O22" s="6"/>
      <c r="P22" s="6"/>
      <c r="Q22" s="6"/>
      <c r="R22" s="6"/>
      <c r="S22" s="6"/>
      <c r="T22" s="6"/>
      <c r="U22" s="6"/>
      <c r="V22" s="6"/>
      <c r="W22" s="6"/>
      <c r="X22" s="6"/>
      <c r="Y22" s="6"/>
      <c r="Z22" s="6"/>
      <c r="AA22" s="6"/>
      <c r="AB22" s="6"/>
    </row>
    <row r="23" spans="3:28" x14ac:dyDescent="0.25">
      <c r="G23" s="6" t="s">
        <v>356</v>
      </c>
      <c r="H23" s="6"/>
      <c r="I23" s="6"/>
      <c r="J23" s="6"/>
      <c r="K23" s="6"/>
      <c r="L23" s="6"/>
      <c r="M23" s="6"/>
      <c r="N23" s="6"/>
      <c r="O23" s="6"/>
      <c r="P23" s="6"/>
      <c r="Q23" s="6"/>
      <c r="R23" s="6"/>
      <c r="S23" s="6"/>
      <c r="T23" s="6"/>
      <c r="U23" s="6"/>
      <c r="V23" s="6"/>
      <c r="W23" s="6"/>
      <c r="X23" s="6"/>
      <c r="Y23" s="6"/>
      <c r="Z23" s="6"/>
      <c r="AA23" s="6"/>
      <c r="AB23" s="6"/>
    </row>
    <row r="24" spans="3:28" x14ac:dyDescent="0.25">
      <c r="G24" s="6" t="s">
        <v>1656</v>
      </c>
      <c r="H24" s="6"/>
      <c r="I24" s="6"/>
      <c r="J24" s="6"/>
      <c r="K24" s="6"/>
      <c r="L24" s="6"/>
      <c r="M24" s="6"/>
      <c r="N24" s="6"/>
      <c r="O24" s="6"/>
      <c r="P24" s="6"/>
      <c r="Q24" s="6"/>
      <c r="R24" s="6"/>
      <c r="S24" s="6"/>
      <c r="T24" s="6"/>
      <c r="U24" s="6"/>
      <c r="V24" s="6"/>
      <c r="W24" s="6"/>
      <c r="X24" s="6"/>
      <c r="Y24" s="6"/>
      <c r="Z24" s="6"/>
      <c r="AA24" s="6"/>
      <c r="AB24" s="6"/>
    </row>
    <row r="25" spans="3:28" x14ac:dyDescent="0.25">
      <c r="G25" s="6" t="s">
        <v>1653</v>
      </c>
      <c r="H25" s="6"/>
      <c r="I25" s="6"/>
      <c r="J25" s="6"/>
      <c r="K25" s="6"/>
      <c r="L25" s="6"/>
      <c r="M25" s="6"/>
      <c r="N25" s="6"/>
      <c r="O25" s="6"/>
      <c r="P25" s="6"/>
      <c r="Q25" s="6"/>
      <c r="R25" s="175"/>
      <c r="S25" s="6"/>
      <c r="T25" s="6"/>
      <c r="U25" s="6"/>
      <c r="V25" s="6"/>
      <c r="W25" s="6"/>
      <c r="X25" s="6"/>
      <c r="Y25" s="6"/>
      <c r="Z25" s="6"/>
      <c r="AA25" s="6"/>
      <c r="AB25" s="6"/>
    </row>
    <row r="26" spans="3:28" x14ac:dyDescent="0.25">
      <c r="G26" s="9" t="s">
        <v>2199</v>
      </c>
      <c r="H26" s="9"/>
      <c r="I26" s="9"/>
      <c r="J26" s="9"/>
      <c r="K26" s="9"/>
      <c r="L26" s="9"/>
      <c r="M26" s="9"/>
      <c r="N26" s="9"/>
      <c r="O26" s="9"/>
      <c r="P26" s="9"/>
      <c r="Q26" s="9"/>
      <c r="R26" s="9"/>
      <c r="S26" s="9"/>
      <c r="T26" s="9"/>
      <c r="U26" s="9"/>
      <c r="V26" s="9"/>
      <c r="W26" s="9"/>
      <c r="X26" s="9"/>
      <c r="Y26" s="9"/>
      <c r="Z26" s="9"/>
      <c r="AA26" s="9"/>
      <c r="AB26" s="9"/>
    </row>
    <row r="27" spans="3:28" x14ac:dyDescent="0.25">
      <c r="G27" s="9" t="s">
        <v>2200</v>
      </c>
      <c r="H27" s="9"/>
      <c r="I27" s="9"/>
      <c r="J27" s="9"/>
      <c r="K27" s="9"/>
      <c r="L27" s="9"/>
      <c r="M27" s="9"/>
      <c r="N27" s="9"/>
      <c r="O27" s="9"/>
      <c r="P27" s="9"/>
      <c r="Q27" s="9"/>
      <c r="R27" s="9"/>
      <c r="S27" s="9"/>
      <c r="T27" s="9"/>
      <c r="U27" s="9"/>
      <c r="V27" s="9"/>
      <c r="W27" s="9"/>
      <c r="X27" s="9"/>
      <c r="Y27" s="9"/>
      <c r="Z27" s="9"/>
      <c r="AA27" s="9"/>
      <c r="AB27" s="9"/>
    </row>
    <row r="28" spans="3:28" x14ac:dyDescent="0.25">
      <c r="G28" s="9" t="s">
        <v>2201</v>
      </c>
      <c r="H28" s="9"/>
      <c r="I28" s="9"/>
      <c r="J28" s="9"/>
      <c r="K28" s="9"/>
      <c r="L28" s="9"/>
      <c r="M28" s="9"/>
      <c r="N28" s="9"/>
      <c r="O28" s="9"/>
      <c r="P28" s="9"/>
      <c r="Q28" s="9"/>
      <c r="R28" s="9"/>
      <c r="S28" s="9"/>
      <c r="T28" s="9"/>
      <c r="U28" s="9"/>
      <c r="V28" s="9"/>
      <c r="W28" s="9"/>
      <c r="X28" s="9"/>
      <c r="Y28" s="9"/>
      <c r="Z28" s="9"/>
      <c r="AA28" s="9"/>
      <c r="AB28" s="9"/>
    </row>
    <row r="29" spans="3:28" x14ac:dyDescent="0.25">
      <c r="G29" s="9" t="s">
        <v>2202</v>
      </c>
      <c r="H29" s="9"/>
      <c r="I29" s="9"/>
      <c r="J29" s="9"/>
      <c r="K29" s="9"/>
      <c r="L29" s="9"/>
      <c r="M29" s="9"/>
      <c r="N29" s="9"/>
      <c r="O29" s="9"/>
      <c r="P29" s="9"/>
      <c r="Q29" s="9"/>
      <c r="R29" s="9"/>
      <c r="S29" s="9"/>
      <c r="T29" s="9"/>
      <c r="U29" s="9"/>
      <c r="V29" s="9"/>
      <c r="W29" s="9"/>
      <c r="X29" s="9"/>
      <c r="Y29" s="9"/>
      <c r="Z29" s="9"/>
      <c r="AA29" s="9"/>
      <c r="AB29" s="9"/>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8"/>
  <sheetViews>
    <sheetView workbookViewId="0">
      <selection activeCell="A2" sqref="A2"/>
    </sheetView>
  </sheetViews>
  <sheetFormatPr baseColWidth="10" defaultRowHeight="13.5" x14ac:dyDescent="0.25"/>
  <cols>
    <col min="1" max="1" width="3.85546875" style="3" customWidth="1"/>
    <col min="2" max="2" width="4" style="3" customWidth="1"/>
    <col min="3" max="3" width="11.42578125" style="3"/>
    <col min="4" max="4" width="6.42578125" style="3" customWidth="1"/>
    <col min="5" max="5" width="17.7109375" style="3" customWidth="1"/>
    <col min="6" max="6" width="3.140625" style="3" customWidth="1"/>
    <col min="7" max="7" width="68.5703125" style="3" customWidth="1"/>
    <col min="8" max="9" width="11.42578125" style="3"/>
    <col min="10" max="10" width="17.7109375" style="3" customWidth="1"/>
    <col min="11" max="16384" width="11.42578125" style="3"/>
  </cols>
  <sheetData>
    <row r="1" spans="1:10" x14ac:dyDescent="0.25">
      <c r="A1" s="6" t="s">
        <v>2278</v>
      </c>
    </row>
    <row r="2" spans="1:10" ht="15" x14ac:dyDescent="0.25">
      <c r="B2" s="64" t="s">
        <v>2276</v>
      </c>
    </row>
    <row r="3" spans="1:10" ht="15" x14ac:dyDescent="0.25">
      <c r="B3" s="64"/>
    </row>
    <row r="4" spans="1:10" ht="30.75" customHeight="1" thickBot="1" x14ac:dyDescent="0.3">
      <c r="B4" s="351" t="s">
        <v>2323</v>
      </c>
      <c r="C4" s="351"/>
      <c r="D4" s="352"/>
      <c r="E4" s="291" t="s">
        <v>312</v>
      </c>
      <c r="F4" s="39"/>
      <c r="G4" s="39" t="s">
        <v>2324</v>
      </c>
    </row>
    <row r="5" spans="1:10" ht="27.75" thickTop="1" x14ac:dyDescent="0.25">
      <c r="B5" s="272" t="s">
        <v>328</v>
      </c>
      <c r="C5" s="273" t="s">
        <v>2315</v>
      </c>
      <c r="D5" s="274"/>
      <c r="E5" s="283">
        <f ca="1">TODAY()</f>
        <v>45070</v>
      </c>
      <c r="F5" s="274"/>
      <c r="G5" s="288" t="s">
        <v>2319</v>
      </c>
    </row>
    <row r="6" spans="1:10" ht="40.5" x14ac:dyDescent="0.25">
      <c r="B6" s="275" t="s">
        <v>328</v>
      </c>
      <c r="C6" s="276" t="s">
        <v>2316</v>
      </c>
      <c r="D6" s="277"/>
      <c r="E6" s="284">
        <f ca="1">NOW()</f>
        <v>45070.319727083333</v>
      </c>
      <c r="F6" s="282"/>
      <c r="G6" s="289" t="s">
        <v>2320</v>
      </c>
      <c r="J6" s="246">
        <f ca="1">TODAY()</f>
        <v>45070</v>
      </c>
    </row>
    <row r="7" spans="1:10" x14ac:dyDescent="0.25">
      <c r="B7" s="278" t="s">
        <v>328</v>
      </c>
      <c r="C7" s="279" t="s">
        <v>2317</v>
      </c>
      <c r="D7" s="280"/>
      <c r="E7" s="285">
        <f>PI()</f>
        <v>3.1415926535897931</v>
      </c>
      <c r="F7" s="286"/>
      <c r="G7" s="290" t="s">
        <v>2321</v>
      </c>
      <c r="J7" s="247">
        <f ca="1">NOW()</f>
        <v>45070.319727083333</v>
      </c>
    </row>
    <row r="8" spans="1:10" ht="27" x14ac:dyDescent="0.25">
      <c r="B8" s="275" t="s">
        <v>328</v>
      </c>
      <c r="C8" s="281" t="s">
        <v>2318</v>
      </c>
      <c r="D8" s="282"/>
      <c r="E8" s="287">
        <f ca="1">RAND()</f>
        <v>0.67058562136777722</v>
      </c>
      <c r="F8" s="282"/>
      <c r="G8" s="289" t="s">
        <v>2322</v>
      </c>
      <c r="J8" s="3">
        <f>PI()</f>
        <v>3.1415926535897931</v>
      </c>
    </row>
  </sheetData>
  <mergeCells count="1">
    <mergeCell ref="B4:D4"/>
  </mergeCells>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940"/>
  <sheetViews>
    <sheetView zoomScaleNormal="100" zoomScaleSheetLayoutView="100" workbookViewId="0">
      <selection activeCell="A2" sqref="A2"/>
    </sheetView>
  </sheetViews>
  <sheetFormatPr baseColWidth="10" defaultRowHeight="13.5" x14ac:dyDescent="0.25"/>
  <cols>
    <col min="1" max="1" width="4.85546875" style="92" customWidth="1"/>
    <col min="2" max="7" width="11.42578125" style="92"/>
    <col min="8" max="8" width="12.5703125" style="92" customWidth="1"/>
    <col min="9" max="10" width="11.42578125" style="92"/>
    <col min="11" max="12" width="15.5703125" style="92" bestFit="1" customWidth="1"/>
    <col min="13" max="13" width="11.42578125" style="92"/>
    <col min="14" max="14" width="15.42578125" style="92" customWidth="1"/>
    <col min="15" max="15" width="17.28515625" style="92" customWidth="1"/>
    <col min="16" max="16384" width="11.42578125" style="92"/>
  </cols>
  <sheetData>
    <row r="1" spans="1:15" x14ac:dyDescent="0.25">
      <c r="A1" s="91" t="s">
        <v>2275</v>
      </c>
    </row>
    <row r="2" spans="1:15" ht="15" customHeight="1" x14ac:dyDescent="0.25">
      <c r="B2" s="64" t="s">
        <v>2219</v>
      </c>
    </row>
    <row r="3" spans="1:15" ht="15" customHeight="1" x14ac:dyDescent="0.25">
      <c r="B3" s="176"/>
    </row>
    <row r="4" spans="1:15" ht="15" customHeight="1" x14ac:dyDescent="0.3">
      <c r="A4" s="92">
        <v>1</v>
      </c>
      <c r="B4" s="92" t="s">
        <v>2204</v>
      </c>
      <c r="M4" s="92">
        <v>3</v>
      </c>
      <c r="N4" s="92" t="s">
        <v>2205</v>
      </c>
    </row>
    <row r="5" spans="1:15" ht="15" customHeight="1" x14ac:dyDescent="0.25">
      <c r="N5" s="92" t="s">
        <v>2206</v>
      </c>
    </row>
    <row r="6" spans="1:15" ht="15" customHeight="1" x14ac:dyDescent="0.25">
      <c r="A6" s="92">
        <v>2</v>
      </c>
      <c r="B6" s="177" t="s">
        <v>2207</v>
      </c>
      <c r="N6" s="92" t="s">
        <v>2208</v>
      </c>
    </row>
    <row r="7" spans="1:15" ht="15" customHeight="1" x14ac:dyDescent="0.25">
      <c r="B7" s="176"/>
      <c r="C7" s="178" t="s">
        <v>2209</v>
      </c>
      <c r="N7" s="92" t="s">
        <v>2210</v>
      </c>
    </row>
    <row r="8" spans="1:15" ht="15" customHeight="1" x14ac:dyDescent="0.25">
      <c r="B8" s="177"/>
      <c r="C8" s="178" t="s">
        <v>2211</v>
      </c>
      <c r="N8" s="92" t="s">
        <v>2212</v>
      </c>
    </row>
    <row r="9" spans="1:15" ht="15" customHeight="1" x14ac:dyDescent="0.25"/>
    <row r="10" spans="1:15" ht="15" customHeight="1" x14ac:dyDescent="0.25"/>
    <row r="12" spans="1:15" ht="15.75" thickBot="1" x14ac:dyDescent="0.3">
      <c r="B12" s="179" t="s">
        <v>1643</v>
      </c>
      <c r="C12" s="180" t="s">
        <v>1644</v>
      </c>
      <c r="D12" s="180" t="s">
        <v>1645</v>
      </c>
      <c r="E12" s="180" t="s">
        <v>1646</v>
      </c>
      <c r="F12" s="180" t="s">
        <v>1647</v>
      </c>
      <c r="G12" s="180" t="s">
        <v>1648</v>
      </c>
      <c r="H12" s="181" t="s">
        <v>1649</v>
      </c>
      <c r="K12" s="182" t="s">
        <v>2213</v>
      </c>
      <c r="L12" s="182" t="s">
        <v>2214</v>
      </c>
      <c r="N12" s="182" t="s">
        <v>2213</v>
      </c>
      <c r="O12" s="182" t="s">
        <v>2215</v>
      </c>
    </row>
    <row r="13" spans="1:15" ht="15.75" thickTop="1" x14ac:dyDescent="0.25">
      <c r="B13" s="183" t="s">
        <v>1650</v>
      </c>
      <c r="C13" s="184" t="s">
        <v>356</v>
      </c>
      <c r="D13" s="185">
        <v>101</v>
      </c>
      <c r="E13" s="186">
        <v>685.08452972448958</v>
      </c>
      <c r="F13" s="186">
        <v>69193.537502173451</v>
      </c>
      <c r="G13" s="187" t="s">
        <v>1651</v>
      </c>
      <c r="H13" s="187">
        <v>4</v>
      </c>
      <c r="I13" s="188" t="s">
        <v>2216</v>
      </c>
      <c r="J13" s="92">
        <f>MIN(H:H)</f>
        <v>4</v>
      </c>
      <c r="K13" s="92">
        <f ca="1">RANDBETWEEN(4,26940)</f>
        <v>3261</v>
      </c>
      <c r="L13" s="92">
        <f ca="1">RANDBETWEEN(4,26940)</f>
        <v>7446</v>
      </c>
      <c r="N13">
        <v>12368</v>
      </c>
    </row>
    <row r="14" spans="1:15" ht="15" x14ac:dyDescent="0.25">
      <c r="B14" s="189" t="s">
        <v>2217</v>
      </c>
      <c r="C14" s="190" t="s">
        <v>1653</v>
      </c>
      <c r="D14" s="191">
        <v>15</v>
      </c>
      <c r="E14" s="192">
        <v>95.535014098134994</v>
      </c>
      <c r="F14" s="192">
        <v>1433.0252114720249</v>
      </c>
      <c r="G14" s="193" t="s">
        <v>1654</v>
      </c>
      <c r="H14" s="193">
        <v>14</v>
      </c>
      <c r="I14" s="188" t="s">
        <v>2218</v>
      </c>
      <c r="J14" s="92">
        <f>MAX(H:H)</f>
        <v>26940</v>
      </c>
      <c r="K14" s="92">
        <f t="shared" ref="K14:L33" ca="1" si="0">RANDBETWEEN(4,26940)</f>
        <v>216</v>
      </c>
      <c r="L14" s="92">
        <f t="shared" ca="1" si="0"/>
        <v>10004</v>
      </c>
      <c r="N14">
        <v>1617</v>
      </c>
    </row>
    <row r="15" spans="1:15" ht="15" x14ac:dyDescent="0.25">
      <c r="B15" s="194" t="s">
        <v>1655</v>
      </c>
      <c r="C15" s="195" t="s">
        <v>1656</v>
      </c>
      <c r="D15" s="196">
        <v>3</v>
      </c>
      <c r="E15" s="197">
        <v>722.60968396089356</v>
      </c>
      <c r="F15" s="197">
        <v>2167.8290518826807</v>
      </c>
      <c r="G15" s="198" t="s">
        <v>1654</v>
      </c>
      <c r="H15" s="198">
        <v>28</v>
      </c>
      <c r="K15" s="92">
        <f t="shared" ca="1" si="0"/>
        <v>8230</v>
      </c>
      <c r="L15" s="92">
        <f t="shared" ca="1" si="0"/>
        <v>4706</v>
      </c>
      <c r="N15">
        <v>9184</v>
      </c>
    </row>
    <row r="16" spans="1:15" ht="15" x14ac:dyDescent="0.25">
      <c r="B16" s="189" t="s">
        <v>1657</v>
      </c>
      <c r="C16" s="190" t="s">
        <v>355</v>
      </c>
      <c r="D16" s="191">
        <v>31</v>
      </c>
      <c r="E16" s="192">
        <v>40.333238638787542</v>
      </c>
      <c r="F16" s="192">
        <v>1250.3303978024137</v>
      </c>
      <c r="G16" s="193" t="s">
        <v>1654</v>
      </c>
      <c r="H16" s="193">
        <v>60</v>
      </c>
      <c r="K16" s="92">
        <f t="shared" ca="1" si="0"/>
        <v>13416</v>
      </c>
      <c r="L16" s="92">
        <f t="shared" ca="1" si="0"/>
        <v>8239</v>
      </c>
      <c r="N16">
        <v>24244</v>
      </c>
    </row>
    <row r="17" spans="2:14" ht="15" x14ac:dyDescent="0.25">
      <c r="B17" s="194" t="s">
        <v>1658</v>
      </c>
      <c r="C17" s="195" t="s">
        <v>1653</v>
      </c>
      <c r="D17" s="198">
        <v>174</v>
      </c>
      <c r="E17" s="197">
        <v>412.65956623293988</v>
      </c>
      <c r="F17" s="197">
        <v>71802.764524531536</v>
      </c>
      <c r="G17" s="198" t="s">
        <v>1659</v>
      </c>
      <c r="H17" s="198">
        <v>66</v>
      </c>
      <c r="K17" s="92">
        <f t="shared" ca="1" si="0"/>
        <v>7743</v>
      </c>
      <c r="L17" s="92">
        <f t="shared" ca="1" si="0"/>
        <v>16591</v>
      </c>
      <c r="N17">
        <v>4505</v>
      </c>
    </row>
    <row r="18" spans="2:14" ht="15" x14ac:dyDescent="0.25">
      <c r="B18" s="189" t="s">
        <v>1658</v>
      </c>
      <c r="C18" s="190" t="s">
        <v>1653</v>
      </c>
      <c r="D18" s="191">
        <v>200</v>
      </c>
      <c r="E18" s="192">
        <v>412.65956623293988</v>
      </c>
      <c r="F18" s="192">
        <v>82531.913246587981</v>
      </c>
      <c r="G18" s="193" t="s">
        <v>1659</v>
      </c>
      <c r="H18" s="193">
        <v>76</v>
      </c>
      <c r="K18" s="92">
        <f t="shared" ca="1" si="0"/>
        <v>15090</v>
      </c>
      <c r="L18" s="92">
        <f t="shared" ca="1" si="0"/>
        <v>21476</v>
      </c>
      <c r="N18">
        <v>15134</v>
      </c>
    </row>
    <row r="19" spans="2:14" ht="15" x14ac:dyDescent="0.25">
      <c r="B19" s="194" t="s">
        <v>1660</v>
      </c>
      <c r="C19" s="195" t="s">
        <v>355</v>
      </c>
      <c r="D19" s="196">
        <v>2</v>
      </c>
      <c r="E19" s="197">
        <v>19.147665484160999</v>
      </c>
      <c r="F19" s="197">
        <v>38.295330968321998</v>
      </c>
      <c r="G19" s="198" t="s">
        <v>1661</v>
      </c>
      <c r="H19" s="198">
        <v>108</v>
      </c>
      <c r="K19" s="92">
        <f t="shared" ca="1" si="0"/>
        <v>10055</v>
      </c>
      <c r="L19" s="92">
        <f t="shared" ca="1" si="0"/>
        <v>19450</v>
      </c>
      <c r="N19">
        <v>2295</v>
      </c>
    </row>
    <row r="20" spans="2:14" ht="15" x14ac:dyDescent="0.25">
      <c r="B20" s="189" t="s">
        <v>1662</v>
      </c>
      <c r="C20" s="190" t="s">
        <v>1656</v>
      </c>
      <c r="D20" s="191">
        <v>90</v>
      </c>
      <c r="E20" s="192">
        <v>918.94676988651963</v>
      </c>
      <c r="F20" s="192">
        <v>82705.20928978677</v>
      </c>
      <c r="G20" s="193" t="s">
        <v>1661</v>
      </c>
      <c r="H20" s="193">
        <v>110</v>
      </c>
      <c r="K20" s="92">
        <f t="shared" ca="1" si="0"/>
        <v>78</v>
      </c>
      <c r="L20" s="92">
        <f t="shared" ca="1" si="0"/>
        <v>18650</v>
      </c>
      <c r="N20">
        <v>3465</v>
      </c>
    </row>
    <row r="21" spans="2:14" ht="15" x14ac:dyDescent="0.25">
      <c r="B21" s="194" t="s">
        <v>1663</v>
      </c>
      <c r="C21" s="195" t="s">
        <v>1653</v>
      </c>
      <c r="D21" s="196">
        <v>21</v>
      </c>
      <c r="E21" s="197">
        <v>858.91696029735044</v>
      </c>
      <c r="F21" s="197">
        <v>18037.256166244359</v>
      </c>
      <c r="G21" s="198" t="s">
        <v>1654</v>
      </c>
      <c r="H21" s="198">
        <v>112</v>
      </c>
      <c r="K21" s="92">
        <f t="shared" ca="1" si="0"/>
        <v>14089</v>
      </c>
      <c r="L21" s="92">
        <f t="shared" ca="1" si="0"/>
        <v>6017</v>
      </c>
      <c r="N21">
        <v>22056</v>
      </c>
    </row>
    <row r="22" spans="2:14" ht="15" x14ac:dyDescent="0.25">
      <c r="B22" s="189" t="s">
        <v>1655</v>
      </c>
      <c r="C22" s="190" t="s">
        <v>1656</v>
      </c>
      <c r="D22" s="193">
        <v>2</v>
      </c>
      <c r="E22" s="192">
        <v>722.60968396089356</v>
      </c>
      <c r="F22" s="192">
        <v>1445.2193679217871</v>
      </c>
      <c r="G22" s="193" t="s">
        <v>1654</v>
      </c>
      <c r="H22" s="193">
        <v>115</v>
      </c>
      <c r="K22" s="92">
        <f t="shared" ca="1" si="0"/>
        <v>15638</v>
      </c>
      <c r="L22" s="92">
        <f t="shared" ca="1" si="0"/>
        <v>4202</v>
      </c>
      <c r="N22">
        <v>4879</v>
      </c>
    </row>
    <row r="23" spans="2:14" ht="15" x14ac:dyDescent="0.25">
      <c r="B23" s="194" t="s">
        <v>1664</v>
      </c>
      <c r="C23" s="195" t="s">
        <v>355</v>
      </c>
      <c r="D23" s="196">
        <v>20</v>
      </c>
      <c r="E23" s="197">
        <v>246.5</v>
      </c>
      <c r="F23" s="197">
        <v>4930</v>
      </c>
      <c r="G23" s="198" t="s">
        <v>1651</v>
      </c>
      <c r="H23" s="198">
        <v>120</v>
      </c>
      <c r="K23" s="92">
        <f t="shared" ca="1" si="0"/>
        <v>22138</v>
      </c>
      <c r="L23" s="92">
        <f t="shared" ca="1" si="0"/>
        <v>18616</v>
      </c>
      <c r="N23">
        <v>3484</v>
      </c>
    </row>
    <row r="24" spans="2:14" ht="15" x14ac:dyDescent="0.25">
      <c r="B24" s="189" t="s">
        <v>1665</v>
      </c>
      <c r="C24" s="190" t="s">
        <v>1656</v>
      </c>
      <c r="D24" s="191">
        <v>14</v>
      </c>
      <c r="E24" s="192">
        <v>710.13379041844917</v>
      </c>
      <c r="F24" s="192">
        <v>9941.8730658582881</v>
      </c>
      <c r="G24" s="193" t="s">
        <v>1659</v>
      </c>
      <c r="H24" s="193">
        <v>129</v>
      </c>
      <c r="K24" s="92">
        <f t="shared" ca="1" si="0"/>
        <v>23981</v>
      </c>
      <c r="L24" s="92">
        <f t="shared" ca="1" si="0"/>
        <v>17566</v>
      </c>
      <c r="N24">
        <v>1232</v>
      </c>
    </row>
    <row r="25" spans="2:14" ht="15" x14ac:dyDescent="0.25">
      <c r="B25" s="194" t="s">
        <v>2217</v>
      </c>
      <c r="C25" s="195" t="s">
        <v>1653</v>
      </c>
      <c r="D25" s="196">
        <v>15</v>
      </c>
      <c r="E25" s="197">
        <v>95.535014098134994</v>
      </c>
      <c r="F25" s="197">
        <v>1433.0252114720249</v>
      </c>
      <c r="G25" s="198" t="s">
        <v>1654</v>
      </c>
      <c r="H25" s="198">
        <v>132</v>
      </c>
      <c r="K25" s="92">
        <f t="shared" ca="1" si="0"/>
        <v>21570</v>
      </c>
      <c r="L25" s="92">
        <f t="shared" ca="1" si="0"/>
        <v>8460</v>
      </c>
      <c r="N25">
        <v>11629</v>
      </c>
    </row>
    <row r="26" spans="2:14" ht="15" x14ac:dyDescent="0.25">
      <c r="B26" s="189" t="s">
        <v>1666</v>
      </c>
      <c r="C26" s="190" t="s">
        <v>356</v>
      </c>
      <c r="D26" s="191">
        <v>9</v>
      </c>
      <c r="E26" s="192">
        <v>332.52460871838827</v>
      </c>
      <c r="F26" s="192">
        <v>2992.7214784654943</v>
      </c>
      <c r="G26" s="193" t="s">
        <v>1667</v>
      </c>
      <c r="H26" s="193">
        <v>154</v>
      </c>
      <c r="K26" s="92">
        <f t="shared" ca="1" si="0"/>
        <v>524</v>
      </c>
      <c r="L26" s="92">
        <f t="shared" ca="1" si="0"/>
        <v>1875</v>
      </c>
      <c r="N26">
        <v>4578</v>
      </c>
    </row>
    <row r="27" spans="2:14" ht="15" x14ac:dyDescent="0.25">
      <c r="B27" s="194" t="s">
        <v>1663</v>
      </c>
      <c r="C27" s="195" t="s">
        <v>1653</v>
      </c>
      <c r="D27" s="196">
        <v>28</v>
      </c>
      <c r="E27" s="197">
        <v>858.91696029735044</v>
      </c>
      <c r="F27" s="197">
        <v>24049.674888325811</v>
      </c>
      <c r="G27" s="198" t="s">
        <v>1654</v>
      </c>
      <c r="H27" s="198">
        <v>160</v>
      </c>
      <c r="K27" s="92">
        <f t="shared" ca="1" si="0"/>
        <v>14934</v>
      </c>
      <c r="L27" s="92">
        <f t="shared" ca="1" si="0"/>
        <v>13340</v>
      </c>
      <c r="N27">
        <v>2280</v>
      </c>
    </row>
    <row r="28" spans="2:14" ht="15" x14ac:dyDescent="0.25">
      <c r="B28" s="189" t="s">
        <v>1663</v>
      </c>
      <c r="C28" s="190" t="s">
        <v>1653</v>
      </c>
      <c r="D28" s="191">
        <v>28</v>
      </c>
      <c r="E28" s="192">
        <v>858.91696029735044</v>
      </c>
      <c r="F28" s="192">
        <v>24049.674888325811</v>
      </c>
      <c r="G28" s="193" t="s">
        <v>1654</v>
      </c>
      <c r="H28" s="193">
        <v>168</v>
      </c>
      <c r="K28" s="92">
        <f t="shared" ca="1" si="0"/>
        <v>4956</v>
      </c>
      <c r="L28" s="92">
        <f t="shared" ca="1" si="0"/>
        <v>1588</v>
      </c>
      <c r="N28">
        <v>3699</v>
      </c>
    </row>
    <row r="29" spans="2:14" ht="15" x14ac:dyDescent="0.25">
      <c r="B29" s="194" t="s">
        <v>1668</v>
      </c>
      <c r="C29" s="195" t="s">
        <v>355</v>
      </c>
      <c r="D29" s="196">
        <v>20</v>
      </c>
      <c r="E29" s="197">
        <v>901.83735540549128</v>
      </c>
      <c r="F29" s="197">
        <v>18036.747108109827</v>
      </c>
      <c r="G29" s="198" t="s">
        <v>1667</v>
      </c>
      <c r="H29" s="198">
        <v>171</v>
      </c>
      <c r="K29" s="92">
        <f t="shared" ca="1" si="0"/>
        <v>26323</v>
      </c>
      <c r="L29" s="92">
        <f t="shared" ca="1" si="0"/>
        <v>16830</v>
      </c>
      <c r="N29">
        <v>5896</v>
      </c>
    </row>
    <row r="30" spans="2:14" ht="15" x14ac:dyDescent="0.25">
      <c r="B30" s="189" t="s">
        <v>1658</v>
      </c>
      <c r="C30" s="190" t="s">
        <v>1653</v>
      </c>
      <c r="D30" s="191">
        <v>200</v>
      </c>
      <c r="E30" s="192">
        <v>412.65956623293988</v>
      </c>
      <c r="F30" s="192">
        <v>82531.913246587981</v>
      </c>
      <c r="G30" s="193" t="s">
        <v>1659</v>
      </c>
      <c r="H30" s="193">
        <v>174</v>
      </c>
      <c r="K30" s="92">
        <f t="shared" ca="1" si="0"/>
        <v>8562</v>
      </c>
      <c r="L30" s="92">
        <f t="shared" ca="1" si="0"/>
        <v>15215</v>
      </c>
      <c r="N30">
        <v>7184</v>
      </c>
    </row>
    <row r="31" spans="2:14" ht="15" x14ac:dyDescent="0.25">
      <c r="B31" s="194" t="s">
        <v>1668</v>
      </c>
      <c r="C31" s="195" t="s">
        <v>355</v>
      </c>
      <c r="D31" s="196">
        <v>12</v>
      </c>
      <c r="E31" s="197">
        <v>901.83735540549128</v>
      </c>
      <c r="F31" s="197">
        <v>10822.048264865894</v>
      </c>
      <c r="G31" s="198" t="s">
        <v>1667</v>
      </c>
      <c r="H31" s="198">
        <v>178</v>
      </c>
      <c r="K31" s="92">
        <f t="shared" ca="1" si="0"/>
        <v>13934</v>
      </c>
      <c r="L31" s="92">
        <f t="shared" ca="1" si="0"/>
        <v>16147</v>
      </c>
      <c r="N31">
        <v>14400</v>
      </c>
    </row>
    <row r="32" spans="2:14" ht="15" x14ac:dyDescent="0.25">
      <c r="B32" s="189" t="s">
        <v>1669</v>
      </c>
      <c r="C32" s="190" t="s">
        <v>1656</v>
      </c>
      <c r="D32" s="191">
        <v>64</v>
      </c>
      <c r="E32" s="192">
        <v>58.506537185795999</v>
      </c>
      <c r="F32" s="192">
        <v>3744.4183798909439</v>
      </c>
      <c r="G32" s="193" t="s">
        <v>1659</v>
      </c>
      <c r="H32" s="193">
        <v>182</v>
      </c>
      <c r="K32" s="92">
        <f t="shared" ca="1" si="0"/>
        <v>11729</v>
      </c>
      <c r="L32" s="92">
        <f t="shared" ca="1" si="0"/>
        <v>24049</v>
      </c>
      <c r="N32">
        <v>1352</v>
      </c>
    </row>
    <row r="33" spans="2:12" ht="15" x14ac:dyDescent="0.25">
      <c r="B33" s="194" t="s">
        <v>1669</v>
      </c>
      <c r="C33" s="195" t="s">
        <v>1656</v>
      </c>
      <c r="D33" s="196">
        <v>64</v>
      </c>
      <c r="E33" s="197">
        <v>58.506537185795999</v>
      </c>
      <c r="F33" s="197">
        <v>3744.4183798909439</v>
      </c>
      <c r="G33" s="198" t="s">
        <v>1659</v>
      </c>
      <c r="H33" s="198">
        <v>184</v>
      </c>
      <c r="L33" s="92">
        <f t="shared" ca="1" si="0"/>
        <v>12592</v>
      </c>
    </row>
    <row r="34" spans="2:12" ht="15" x14ac:dyDescent="0.25">
      <c r="B34" s="189" t="s">
        <v>1650</v>
      </c>
      <c r="C34" s="190" t="s">
        <v>356</v>
      </c>
      <c r="D34" s="193">
        <v>46</v>
      </c>
      <c r="E34" s="192">
        <v>685.08452972448958</v>
      </c>
      <c r="F34" s="192">
        <v>31513.888367326523</v>
      </c>
      <c r="G34" s="193" t="s">
        <v>1651</v>
      </c>
      <c r="H34" s="193">
        <v>204</v>
      </c>
      <c r="L34" s="92">
        <f t="shared" ref="L34:L72" ca="1" si="1">RANDBETWEEN(4,26940)</f>
        <v>8288</v>
      </c>
    </row>
    <row r="35" spans="2:12" ht="15" x14ac:dyDescent="0.25">
      <c r="B35" s="194" t="s">
        <v>1658</v>
      </c>
      <c r="C35" s="195" t="s">
        <v>1653</v>
      </c>
      <c r="D35" s="196">
        <v>200</v>
      </c>
      <c r="E35" s="197">
        <v>412.65956623293988</v>
      </c>
      <c r="F35" s="197">
        <v>82531.913246587981</v>
      </c>
      <c r="G35" s="198" t="s">
        <v>1659</v>
      </c>
      <c r="H35" s="198">
        <v>204</v>
      </c>
      <c r="L35" s="92">
        <f t="shared" ca="1" si="1"/>
        <v>18226</v>
      </c>
    </row>
    <row r="36" spans="2:12" ht="15" x14ac:dyDescent="0.25">
      <c r="B36" s="189" t="s">
        <v>1657</v>
      </c>
      <c r="C36" s="190" t="s">
        <v>355</v>
      </c>
      <c r="D36" s="191">
        <v>2</v>
      </c>
      <c r="E36" s="192">
        <v>40.333238638787542</v>
      </c>
      <c r="F36" s="192">
        <v>80.666477277575083</v>
      </c>
      <c r="G36" s="193" t="s">
        <v>1654</v>
      </c>
      <c r="H36" s="193">
        <v>230</v>
      </c>
      <c r="L36" s="92">
        <f t="shared" ca="1" si="1"/>
        <v>2489</v>
      </c>
    </row>
    <row r="37" spans="2:12" ht="15" x14ac:dyDescent="0.25">
      <c r="B37" s="194" t="s">
        <v>1665</v>
      </c>
      <c r="C37" s="195" t="s">
        <v>1656</v>
      </c>
      <c r="D37" s="196">
        <v>14</v>
      </c>
      <c r="E37" s="197">
        <v>710.13379041844917</v>
      </c>
      <c r="F37" s="197">
        <v>9941.8730658582881</v>
      </c>
      <c r="G37" s="198" t="s">
        <v>1659</v>
      </c>
      <c r="H37" s="198">
        <v>231</v>
      </c>
      <c r="L37" s="92">
        <f t="shared" ca="1" si="1"/>
        <v>18108</v>
      </c>
    </row>
    <row r="38" spans="2:12" ht="15" x14ac:dyDescent="0.25">
      <c r="B38" s="189" t="s">
        <v>1670</v>
      </c>
      <c r="C38" s="190" t="s">
        <v>356</v>
      </c>
      <c r="D38" s="191">
        <v>12</v>
      </c>
      <c r="E38" s="192">
        <v>508.42909319374786</v>
      </c>
      <c r="F38" s="192">
        <v>6101.1491183249746</v>
      </c>
      <c r="G38" s="193" t="s">
        <v>1661</v>
      </c>
      <c r="H38" s="193">
        <v>240</v>
      </c>
      <c r="L38" s="92">
        <f t="shared" ca="1" si="1"/>
        <v>8881</v>
      </c>
    </row>
    <row r="39" spans="2:12" ht="15" x14ac:dyDescent="0.25">
      <c r="B39" s="194" t="s">
        <v>1666</v>
      </c>
      <c r="C39" s="195" t="s">
        <v>356</v>
      </c>
      <c r="D39" s="196">
        <v>4</v>
      </c>
      <c r="E39" s="197">
        <v>332.52460871838827</v>
      </c>
      <c r="F39" s="197">
        <v>1330.0984348735531</v>
      </c>
      <c r="G39" s="198" t="s">
        <v>1667</v>
      </c>
      <c r="H39" s="198">
        <v>244</v>
      </c>
      <c r="L39" s="92">
        <f t="shared" ca="1" si="1"/>
        <v>16149</v>
      </c>
    </row>
    <row r="40" spans="2:12" ht="15" x14ac:dyDescent="0.25">
      <c r="B40" s="189" t="s">
        <v>1671</v>
      </c>
      <c r="C40" s="190" t="s">
        <v>356</v>
      </c>
      <c r="D40" s="191">
        <v>1</v>
      </c>
      <c r="E40" s="192">
        <v>444.53228917292074</v>
      </c>
      <c r="F40" s="192">
        <v>444.53228917292074</v>
      </c>
      <c r="G40" s="193" t="s">
        <v>1651</v>
      </c>
      <c r="H40" s="193">
        <v>244</v>
      </c>
      <c r="L40" s="92">
        <f t="shared" ca="1" si="1"/>
        <v>22886</v>
      </c>
    </row>
    <row r="41" spans="2:12" ht="15" x14ac:dyDescent="0.25">
      <c r="B41" s="194" t="s">
        <v>1672</v>
      </c>
      <c r="C41" s="195" t="s">
        <v>1653</v>
      </c>
      <c r="D41" s="196">
        <v>5</v>
      </c>
      <c r="E41" s="197">
        <v>75.832140006051006</v>
      </c>
      <c r="F41" s="197">
        <v>379.16070003025504</v>
      </c>
      <c r="G41" s="198" t="s">
        <v>1661</v>
      </c>
      <c r="H41" s="198">
        <v>252</v>
      </c>
      <c r="L41" s="92">
        <f t="shared" ca="1" si="1"/>
        <v>13284</v>
      </c>
    </row>
    <row r="42" spans="2:12" ht="15" x14ac:dyDescent="0.25">
      <c r="B42" s="189" t="s">
        <v>1657</v>
      </c>
      <c r="C42" s="190" t="s">
        <v>355</v>
      </c>
      <c r="D42" s="191">
        <v>2</v>
      </c>
      <c r="E42" s="192">
        <v>40.333238638787542</v>
      </c>
      <c r="F42" s="192">
        <v>80.666477277575083</v>
      </c>
      <c r="G42" s="193" t="s">
        <v>1654</v>
      </c>
      <c r="H42" s="193">
        <v>255</v>
      </c>
      <c r="L42" s="92">
        <f t="shared" ca="1" si="1"/>
        <v>8202</v>
      </c>
    </row>
    <row r="43" spans="2:12" ht="15" x14ac:dyDescent="0.25">
      <c r="B43" s="194" t="s">
        <v>1670</v>
      </c>
      <c r="C43" s="195" t="s">
        <v>356</v>
      </c>
      <c r="D43" s="196">
        <v>12</v>
      </c>
      <c r="E43" s="197">
        <v>508.42909319374786</v>
      </c>
      <c r="F43" s="197">
        <v>6101.1491183249746</v>
      </c>
      <c r="G43" s="198" t="s">
        <v>1661</v>
      </c>
      <c r="H43" s="198">
        <v>256</v>
      </c>
      <c r="L43" s="92">
        <f t="shared" ca="1" si="1"/>
        <v>23211</v>
      </c>
    </row>
    <row r="44" spans="2:12" ht="15" x14ac:dyDescent="0.25">
      <c r="B44" s="189" t="s">
        <v>1671</v>
      </c>
      <c r="C44" s="190" t="s">
        <v>356</v>
      </c>
      <c r="D44" s="191">
        <v>0</v>
      </c>
      <c r="E44" s="192">
        <v>444.53228917292074</v>
      </c>
      <c r="F44" s="192">
        <v>0</v>
      </c>
      <c r="G44" s="193" t="s">
        <v>1651</v>
      </c>
      <c r="H44" s="193">
        <v>270</v>
      </c>
      <c r="L44" s="92">
        <f t="shared" ca="1" si="1"/>
        <v>3349</v>
      </c>
    </row>
    <row r="45" spans="2:12" ht="15" x14ac:dyDescent="0.25">
      <c r="B45" s="194" t="s">
        <v>1671</v>
      </c>
      <c r="C45" s="195" t="s">
        <v>356</v>
      </c>
      <c r="D45" s="196">
        <v>1</v>
      </c>
      <c r="E45" s="197">
        <v>444.53228917292074</v>
      </c>
      <c r="F45" s="197">
        <v>444.53228917292074</v>
      </c>
      <c r="G45" s="198" t="s">
        <v>1651</v>
      </c>
      <c r="H45" s="198">
        <v>270</v>
      </c>
      <c r="L45" s="92">
        <f t="shared" ca="1" si="1"/>
        <v>3960</v>
      </c>
    </row>
    <row r="46" spans="2:12" ht="15" x14ac:dyDescent="0.25">
      <c r="B46" s="189" t="s">
        <v>2217</v>
      </c>
      <c r="C46" s="190" t="s">
        <v>1653</v>
      </c>
      <c r="D46" s="191">
        <v>15</v>
      </c>
      <c r="E46" s="192">
        <v>95.535014098134994</v>
      </c>
      <c r="F46" s="192">
        <v>1433.0252114720249</v>
      </c>
      <c r="G46" s="193" t="s">
        <v>1654</v>
      </c>
      <c r="H46" s="193">
        <v>272</v>
      </c>
      <c r="L46" s="92">
        <f t="shared" ca="1" si="1"/>
        <v>25164</v>
      </c>
    </row>
    <row r="47" spans="2:12" ht="15" x14ac:dyDescent="0.25">
      <c r="B47" s="194" t="s">
        <v>1664</v>
      </c>
      <c r="C47" s="195" t="s">
        <v>355</v>
      </c>
      <c r="D47" s="196">
        <v>9</v>
      </c>
      <c r="E47" s="197">
        <v>246.5</v>
      </c>
      <c r="F47" s="197">
        <v>2218.5</v>
      </c>
      <c r="G47" s="198" t="s">
        <v>1651</v>
      </c>
      <c r="H47" s="198">
        <v>296</v>
      </c>
      <c r="L47" s="92">
        <f t="shared" ca="1" si="1"/>
        <v>1474</v>
      </c>
    </row>
    <row r="48" spans="2:12" ht="15" x14ac:dyDescent="0.25">
      <c r="B48" s="189" t="s">
        <v>1672</v>
      </c>
      <c r="C48" s="190" t="s">
        <v>1653</v>
      </c>
      <c r="D48" s="191">
        <v>23</v>
      </c>
      <c r="E48" s="192">
        <v>75.832140006051006</v>
      </c>
      <c r="F48" s="192">
        <v>1744.1392201391732</v>
      </c>
      <c r="G48" s="193" t="s">
        <v>1661</v>
      </c>
      <c r="H48" s="193">
        <v>315</v>
      </c>
      <c r="L48" s="92">
        <f t="shared" ca="1" si="1"/>
        <v>18897</v>
      </c>
    </row>
    <row r="49" spans="2:12" ht="15" x14ac:dyDescent="0.25">
      <c r="B49" s="194" t="s">
        <v>1664</v>
      </c>
      <c r="C49" s="195" t="s">
        <v>355</v>
      </c>
      <c r="D49" s="196">
        <v>9</v>
      </c>
      <c r="E49" s="197">
        <v>246.5</v>
      </c>
      <c r="F49" s="197">
        <v>2218.5</v>
      </c>
      <c r="G49" s="198" t="s">
        <v>1651</v>
      </c>
      <c r="H49" s="198">
        <v>348</v>
      </c>
      <c r="L49" s="92">
        <f t="shared" ca="1" si="1"/>
        <v>24309</v>
      </c>
    </row>
    <row r="50" spans="2:12" ht="15" x14ac:dyDescent="0.25">
      <c r="B50" s="189" t="s">
        <v>1669</v>
      </c>
      <c r="C50" s="190" t="s">
        <v>1656</v>
      </c>
      <c r="D50" s="191">
        <v>64</v>
      </c>
      <c r="E50" s="192">
        <v>58.506537185795999</v>
      </c>
      <c r="F50" s="192">
        <v>3744.4183798909439</v>
      </c>
      <c r="G50" s="193" t="s">
        <v>1659</v>
      </c>
      <c r="H50" s="193">
        <v>348</v>
      </c>
      <c r="L50" s="92">
        <f t="shared" ca="1" si="1"/>
        <v>26486</v>
      </c>
    </row>
    <row r="51" spans="2:12" ht="15" x14ac:dyDescent="0.25">
      <c r="B51" s="194" t="s">
        <v>1663</v>
      </c>
      <c r="C51" s="195" t="s">
        <v>1653</v>
      </c>
      <c r="D51" s="198">
        <v>21</v>
      </c>
      <c r="E51" s="197">
        <v>858.91696029735044</v>
      </c>
      <c r="F51" s="197">
        <v>18037.256166244359</v>
      </c>
      <c r="G51" s="198" t="s">
        <v>1654</v>
      </c>
      <c r="H51" s="198">
        <v>360</v>
      </c>
      <c r="L51" s="92">
        <f t="shared" ca="1" si="1"/>
        <v>15857</v>
      </c>
    </row>
    <row r="52" spans="2:12" ht="15" x14ac:dyDescent="0.25">
      <c r="B52" s="189" t="s">
        <v>1663</v>
      </c>
      <c r="C52" s="190" t="s">
        <v>1653</v>
      </c>
      <c r="D52" s="191">
        <v>28</v>
      </c>
      <c r="E52" s="192">
        <v>858.91696029735044</v>
      </c>
      <c r="F52" s="192">
        <v>24049.674888325811</v>
      </c>
      <c r="G52" s="193" t="s">
        <v>1654</v>
      </c>
      <c r="H52" s="193">
        <v>360</v>
      </c>
      <c r="L52" s="92">
        <f t="shared" ca="1" si="1"/>
        <v>3002</v>
      </c>
    </row>
    <row r="53" spans="2:12" ht="15" x14ac:dyDescent="0.25">
      <c r="B53" s="194" t="s">
        <v>1671</v>
      </c>
      <c r="C53" s="195" t="s">
        <v>356</v>
      </c>
      <c r="D53" s="196">
        <v>0</v>
      </c>
      <c r="E53" s="197">
        <v>444.53228917292074</v>
      </c>
      <c r="F53" s="197">
        <v>0</v>
      </c>
      <c r="G53" s="198" t="s">
        <v>1651</v>
      </c>
      <c r="H53" s="198">
        <v>370</v>
      </c>
      <c r="L53" s="92">
        <f t="shared" ca="1" si="1"/>
        <v>26273</v>
      </c>
    </row>
    <row r="54" spans="2:12" ht="15" x14ac:dyDescent="0.25">
      <c r="B54" s="189" t="s">
        <v>1669</v>
      </c>
      <c r="C54" s="190" t="s">
        <v>1656</v>
      </c>
      <c r="D54" s="191">
        <v>35</v>
      </c>
      <c r="E54" s="192">
        <v>58.506537185795999</v>
      </c>
      <c r="F54" s="192">
        <v>2047.7288015028601</v>
      </c>
      <c r="G54" s="193" t="s">
        <v>1659</v>
      </c>
      <c r="H54" s="193">
        <v>378</v>
      </c>
      <c r="L54" s="92">
        <f t="shared" ca="1" si="1"/>
        <v>18411</v>
      </c>
    </row>
    <row r="55" spans="2:12" ht="15" x14ac:dyDescent="0.25">
      <c r="B55" s="194" t="s">
        <v>1666</v>
      </c>
      <c r="C55" s="195" t="s">
        <v>356</v>
      </c>
      <c r="D55" s="196">
        <v>9</v>
      </c>
      <c r="E55" s="197">
        <v>332.52460871838827</v>
      </c>
      <c r="F55" s="197">
        <v>2992.7214784654943</v>
      </c>
      <c r="G55" s="198" t="s">
        <v>1667</v>
      </c>
      <c r="H55" s="198">
        <v>390</v>
      </c>
      <c r="L55" s="92">
        <f t="shared" ca="1" si="1"/>
        <v>25929</v>
      </c>
    </row>
    <row r="56" spans="2:12" ht="15" x14ac:dyDescent="0.25">
      <c r="B56" s="189" t="s">
        <v>1657</v>
      </c>
      <c r="C56" s="190" t="s">
        <v>355</v>
      </c>
      <c r="D56" s="191">
        <v>31</v>
      </c>
      <c r="E56" s="192">
        <v>40.333238638787542</v>
      </c>
      <c r="F56" s="192">
        <v>1250.3303978024137</v>
      </c>
      <c r="G56" s="193" t="s">
        <v>1654</v>
      </c>
      <c r="H56" s="193">
        <v>390</v>
      </c>
      <c r="L56" s="92">
        <f t="shared" ca="1" si="1"/>
        <v>12276</v>
      </c>
    </row>
    <row r="57" spans="2:12" ht="15" x14ac:dyDescent="0.25">
      <c r="B57" s="194" t="s">
        <v>1664</v>
      </c>
      <c r="C57" s="195" t="s">
        <v>355</v>
      </c>
      <c r="D57" s="196">
        <v>20</v>
      </c>
      <c r="E57" s="197">
        <v>246.5</v>
      </c>
      <c r="F57" s="197">
        <v>4930</v>
      </c>
      <c r="G57" s="198" t="s">
        <v>1651</v>
      </c>
      <c r="H57" s="198">
        <v>396</v>
      </c>
      <c r="L57" s="92">
        <f t="shared" ca="1" si="1"/>
        <v>16876</v>
      </c>
    </row>
    <row r="58" spans="2:12" ht="15" x14ac:dyDescent="0.25">
      <c r="B58" s="189" t="s">
        <v>1660</v>
      </c>
      <c r="C58" s="190" t="s">
        <v>355</v>
      </c>
      <c r="D58" s="191">
        <v>2</v>
      </c>
      <c r="E58" s="192">
        <v>19.147665484160999</v>
      </c>
      <c r="F58" s="192">
        <v>38.295330968321998</v>
      </c>
      <c r="G58" s="193" t="s">
        <v>1661</v>
      </c>
      <c r="H58" s="193">
        <v>396</v>
      </c>
      <c r="L58" s="92">
        <f t="shared" ca="1" si="1"/>
        <v>10269</v>
      </c>
    </row>
    <row r="59" spans="2:12" ht="15" x14ac:dyDescent="0.25">
      <c r="B59" s="194" t="s">
        <v>1657</v>
      </c>
      <c r="C59" s="195" t="s">
        <v>355</v>
      </c>
      <c r="D59" s="198">
        <v>2</v>
      </c>
      <c r="E59" s="197">
        <v>40.333238638787542</v>
      </c>
      <c r="F59" s="197">
        <v>80.666477277575083</v>
      </c>
      <c r="G59" s="198" t="s">
        <v>1654</v>
      </c>
      <c r="H59" s="198">
        <v>399</v>
      </c>
      <c r="L59" s="92">
        <f t="shared" ca="1" si="1"/>
        <v>6812</v>
      </c>
    </row>
    <row r="60" spans="2:12" ht="15" x14ac:dyDescent="0.25">
      <c r="B60" s="189" t="s">
        <v>1668</v>
      </c>
      <c r="C60" s="190" t="s">
        <v>355</v>
      </c>
      <c r="D60" s="191">
        <v>20</v>
      </c>
      <c r="E60" s="192">
        <v>901.83735540549128</v>
      </c>
      <c r="F60" s="192">
        <v>18036.747108109827</v>
      </c>
      <c r="G60" s="193" t="s">
        <v>1667</v>
      </c>
      <c r="H60" s="193">
        <v>402</v>
      </c>
      <c r="L60" s="92">
        <f t="shared" ca="1" si="1"/>
        <v>15689</v>
      </c>
    </row>
    <row r="61" spans="2:12" ht="15" x14ac:dyDescent="0.25">
      <c r="B61" s="194" t="s">
        <v>1665</v>
      </c>
      <c r="C61" s="195" t="s">
        <v>1656</v>
      </c>
      <c r="D61" s="196">
        <v>14</v>
      </c>
      <c r="E61" s="197">
        <v>710.13379041844917</v>
      </c>
      <c r="F61" s="197">
        <v>9941.8730658582881</v>
      </c>
      <c r="G61" s="198" t="s">
        <v>1659</v>
      </c>
      <c r="H61" s="198">
        <v>406</v>
      </c>
      <c r="L61" s="92">
        <f t="shared" ca="1" si="1"/>
        <v>9562</v>
      </c>
    </row>
    <row r="62" spans="2:12" ht="15" x14ac:dyDescent="0.25">
      <c r="B62" s="189" t="s">
        <v>1664</v>
      </c>
      <c r="C62" s="190" t="s">
        <v>355</v>
      </c>
      <c r="D62" s="193">
        <v>9</v>
      </c>
      <c r="E62" s="192">
        <v>246.5</v>
      </c>
      <c r="F62" s="192">
        <v>2218.5</v>
      </c>
      <c r="G62" s="193" t="s">
        <v>1651</v>
      </c>
      <c r="H62" s="193">
        <v>420</v>
      </c>
      <c r="L62" s="92">
        <f t="shared" ca="1" si="1"/>
        <v>12264</v>
      </c>
    </row>
    <row r="63" spans="2:12" ht="15" x14ac:dyDescent="0.25">
      <c r="B63" s="194" t="s">
        <v>1662</v>
      </c>
      <c r="C63" s="195" t="s">
        <v>1656</v>
      </c>
      <c r="D63" s="196">
        <v>73</v>
      </c>
      <c r="E63" s="197">
        <v>918.94676988651963</v>
      </c>
      <c r="F63" s="197">
        <v>67083.114201715929</v>
      </c>
      <c r="G63" s="198" t="s">
        <v>1661</v>
      </c>
      <c r="H63" s="198">
        <v>424</v>
      </c>
      <c r="L63" s="92">
        <f t="shared" ca="1" si="1"/>
        <v>4205</v>
      </c>
    </row>
    <row r="64" spans="2:12" ht="15" x14ac:dyDescent="0.25">
      <c r="B64" s="189" t="s">
        <v>1650</v>
      </c>
      <c r="C64" s="190" t="s">
        <v>356</v>
      </c>
      <c r="D64" s="191">
        <v>46</v>
      </c>
      <c r="E64" s="192">
        <v>685.08452972448958</v>
      </c>
      <c r="F64" s="192">
        <v>31513.888367326523</v>
      </c>
      <c r="G64" s="193" t="s">
        <v>1651</v>
      </c>
      <c r="H64" s="193">
        <v>441</v>
      </c>
      <c r="L64" s="92">
        <f t="shared" ca="1" si="1"/>
        <v>23489</v>
      </c>
    </row>
    <row r="65" spans="2:12" ht="15" x14ac:dyDescent="0.25">
      <c r="B65" s="194" t="s">
        <v>1650</v>
      </c>
      <c r="C65" s="195" t="s">
        <v>356</v>
      </c>
      <c r="D65" s="196">
        <v>46</v>
      </c>
      <c r="E65" s="197">
        <v>685.08452972448958</v>
      </c>
      <c r="F65" s="197">
        <v>31513.888367326523</v>
      </c>
      <c r="G65" s="198" t="s">
        <v>1651</v>
      </c>
      <c r="H65" s="198">
        <v>452</v>
      </c>
      <c r="L65" s="92">
        <f t="shared" ca="1" si="1"/>
        <v>13702</v>
      </c>
    </row>
    <row r="66" spans="2:12" ht="15" x14ac:dyDescent="0.25">
      <c r="B66" s="189" t="s">
        <v>1662</v>
      </c>
      <c r="C66" s="190" t="s">
        <v>1656</v>
      </c>
      <c r="D66" s="193">
        <v>73</v>
      </c>
      <c r="E66" s="192">
        <v>918.94676988651963</v>
      </c>
      <c r="F66" s="192">
        <v>67083.114201715929</v>
      </c>
      <c r="G66" s="193" t="s">
        <v>1661</v>
      </c>
      <c r="H66" s="193">
        <v>483</v>
      </c>
      <c r="L66" s="92">
        <f t="shared" ca="1" si="1"/>
        <v>24034</v>
      </c>
    </row>
    <row r="67" spans="2:12" ht="15" x14ac:dyDescent="0.25">
      <c r="B67" s="194" t="s">
        <v>1655</v>
      </c>
      <c r="C67" s="195" t="s">
        <v>1656</v>
      </c>
      <c r="D67" s="196">
        <v>2</v>
      </c>
      <c r="E67" s="197">
        <v>722.60968396089356</v>
      </c>
      <c r="F67" s="197">
        <v>1445.2193679217871</v>
      </c>
      <c r="G67" s="198" t="s">
        <v>1654</v>
      </c>
      <c r="H67" s="198">
        <v>495</v>
      </c>
      <c r="L67" s="92">
        <f t="shared" ca="1" si="1"/>
        <v>26768</v>
      </c>
    </row>
    <row r="68" spans="2:12" ht="15" x14ac:dyDescent="0.25">
      <c r="B68" s="189" t="s">
        <v>1658</v>
      </c>
      <c r="C68" s="190" t="s">
        <v>1653</v>
      </c>
      <c r="D68" s="191">
        <v>200</v>
      </c>
      <c r="E68" s="192">
        <v>412.65956623293988</v>
      </c>
      <c r="F68" s="192">
        <v>82531.913246587981</v>
      </c>
      <c r="G68" s="193" t="s">
        <v>1659</v>
      </c>
      <c r="H68" s="193">
        <v>498</v>
      </c>
      <c r="L68" s="92">
        <f t="shared" ca="1" si="1"/>
        <v>15596</v>
      </c>
    </row>
    <row r="69" spans="2:12" ht="15" x14ac:dyDescent="0.25">
      <c r="B69" s="194" t="s">
        <v>1665</v>
      </c>
      <c r="C69" s="195" t="s">
        <v>1656</v>
      </c>
      <c r="D69" s="196">
        <v>1</v>
      </c>
      <c r="E69" s="197">
        <v>710.13379041844917</v>
      </c>
      <c r="F69" s="197">
        <v>710.13379041844917</v>
      </c>
      <c r="G69" s="198" t="s">
        <v>1659</v>
      </c>
      <c r="H69" s="198">
        <v>502</v>
      </c>
      <c r="L69" s="92">
        <f t="shared" ca="1" si="1"/>
        <v>18366</v>
      </c>
    </row>
    <row r="70" spans="2:12" ht="15" x14ac:dyDescent="0.25">
      <c r="B70" s="189" t="s">
        <v>1666</v>
      </c>
      <c r="C70" s="190" t="s">
        <v>356</v>
      </c>
      <c r="D70" s="191">
        <v>4</v>
      </c>
      <c r="E70" s="192">
        <v>332.52460871838827</v>
      </c>
      <c r="F70" s="192">
        <v>1330.0984348735531</v>
      </c>
      <c r="G70" s="193" t="s">
        <v>1667</v>
      </c>
      <c r="H70" s="193">
        <v>506</v>
      </c>
      <c r="L70" s="92">
        <f t="shared" ca="1" si="1"/>
        <v>15743</v>
      </c>
    </row>
    <row r="71" spans="2:12" ht="15" x14ac:dyDescent="0.25">
      <c r="B71" s="194" t="s">
        <v>2217</v>
      </c>
      <c r="C71" s="195" t="s">
        <v>1653</v>
      </c>
      <c r="D71" s="198">
        <v>7</v>
      </c>
      <c r="E71" s="197">
        <v>95.535014098134994</v>
      </c>
      <c r="F71" s="197">
        <v>668.74509868694497</v>
      </c>
      <c r="G71" s="198" t="s">
        <v>1654</v>
      </c>
      <c r="H71" s="198">
        <v>522</v>
      </c>
      <c r="L71" s="92">
        <f t="shared" ca="1" si="1"/>
        <v>23050</v>
      </c>
    </row>
    <row r="72" spans="2:12" ht="15" x14ac:dyDescent="0.25">
      <c r="B72" s="189" t="s">
        <v>1657</v>
      </c>
      <c r="C72" s="190" t="s">
        <v>355</v>
      </c>
      <c r="D72" s="191">
        <v>31</v>
      </c>
      <c r="E72" s="192">
        <v>40.333238638787542</v>
      </c>
      <c r="F72" s="192">
        <v>1250.3303978024137</v>
      </c>
      <c r="G72" s="193" t="s">
        <v>1654</v>
      </c>
      <c r="H72" s="193">
        <v>524</v>
      </c>
      <c r="L72" s="92">
        <f t="shared" ca="1" si="1"/>
        <v>25686</v>
      </c>
    </row>
    <row r="73" spans="2:12" ht="15" x14ac:dyDescent="0.25">
      <c r="B73" s="194" t="s">
        <v>1668</v>
      </c>
      <c r="C73" s="195" t="s">
        <v>355</v>
      </c>
      <c r="D73" s="198">
        <v>12</v>
      </c>
      <c r="E73" s="197">
        <v>901.83735540549128</v>
      </c>
      <c r="F73" s="197">
        <v>10822.048264865894</v>
      </c>
      <c r="G73" s="198" t="s">
        <v>1667</v>
      </c>
      <c r="H73" s="198">
        <v>525</v>
      </c>
    </row>
    <row r="74" spans="2:12" ht="15" x14ac:dyDescent="0.25">
      <c r="B74" s="189" t="s">
        <v>1665</v>
      </c>
      <c r="C74" s="190" t="s">
        <v>1656</v>
      </c>
      <c r="D74" s="193">
        <v>1</v>
      </c>
      <c r="E74" s="192">
        <v>710.13379041844917</v>
      </c>
      <c r="F74" s="192">
        <v>710.13379041844917</v>
      </c>
      <c r="G74" s="193" t="s">
        <v>1659</v>
      </c>
      <c r="H74" s="193">
        <v>540</v>
      </c>
    </row>
    <row r="75" spans="2:12" ht="15" x14ac:dyDescent="0.25">
      <c r="B75" s="194" t="s">
        <v>1662</v>
      </c>
      <c r="C75" s="195" t="s">
        <v>1656</v>
      </c>
      <c r="D75" s="196">
        <v>73</v>
      </c>
      <c r="E75" s="197">
        <v>918.94676988651963</v>
      </c>
      <c r="F75" s="197">
        <v>67083.114201715929</v>
      </c>
      <c r="G75" s="198" t="s">
        <v>1661</v>
      </c>
      <c r="H75" s="198">
        <v>543</v>
      </c>
    </row>
    <row r="76" spans="2:12" ht="15" x14ac:dyDescent="0.25">
      <c r="B76" s="189" t="s">
        <v>1663</v>
      </c>
      <c r="C76" s="190" t="s">
        <v>1653</v>
      </c>
      <c r="D76" s="191">
        <v>28</v>
      </c>
      <c r="E76" s="192">
        <v>858.91696029735044</v>
      </c>
      <c r="F76" s="192">
        <v>24049.674888325811</v>
      </c>
      <c r="G76" s="193" t="s">
        <v>1654</v>
      </c>
      <c r="H76" s="193">
        <v>544</v>
      </c>
    </row>
    <row r="77" spans="2:12" ht="15" x14ac:dyDescent="0.25">
      <c r="B77" s="194" t="s">
        <v>1672</v>
      </c>
      <c r="C77" s="195" t="s">
        <v>1653</v>
      </c>
      <c r="D77" s="196">
        <v>23</v>
      </c>
      <c r="E77" s="197">
        <v>75.832140006051006</v>
      </c>
      <c r="F77" s="197">
        <v>1744.1392201391732</v>
      </c>
      <c r="G77" s="198" t="s">
        <v>1661</v>
      </c>
      <c r="H77" s="198">
        <v>555</v>
      </c>
    </row>
    <row r="78" spans="2:12" ht="15" x14ac:dyDescent="0.25">
      <c r="B78" s="189" t="s">
        <v>1671</v>
      </c>
      <c r="C78" s="190" t="s">
        <v>356</v>
      </c>
      <c r="D78" s="191">
        <v>1</v>
      </c>
      <c r="E78" s="192">
        <v>444.53228917292074</v>
      </c>
      <c r="F78" s="192">
        <v>444.53228917292074</v>
      </c>
      <c r="G78" s="193" t="s">
        <v>1651</v>
      </c>
      <c r="H78" s="193">
        <v>558</v>
      </c>
    </row>
    <row r="79" spans="2:12" ht="15" x14ac:dyDescent="0.25">
      <c r="B79" s="194" t="s">
        <v>1655</v>
      </c>
      <c r="C79" s="195" t="s">
        <v>1656</v>
      </c>
      <c r="D79" s="196">
        <v>2</v>
      </c>
      <c r="E79" s="197">
        <v>722.60968396089356</v>
      </c>
      <c r="F79" s="197">
        <v>1445.2193679217871</v>
      </c>
      <c r="G79" s="198" t="s">
        <v>1654</v>
      </c>
      <c r="H79" s="198">
        <v>558</v>
      </c>
    </row>
    <row r="80" spans="2:12" ht="15" x14ac:dyDescent="0.25">
      <c r="B80" s="189" t="s">
        <v>1660</v>
      </c>
      <c r="C80" s="190" t="s">
        <v>355</v>
      </c>
      <c r="D80" s="193">
        <v>2</v>
      </c>
      <c r="E80" s="192">
        <v>19.147665484160999</v>
      </c>
      <c r="F80" s="192">
        <v>38.295330968321998</v>
      </c>
      <c r="G80" s="193" t="s">
        <v>1661</v>
      </c>
      <c r="H80" s="193">
        <v>560</v>
      </c>
    </row>
    <row r="81" spans="2:8" ht="15" x14ac:dyDescent="0.25">
      <c r="B81" s="194" t="s">
        <v>1655</v>
      </c>
      <c r="C81" s="195" t="s">
        <v>1656</v>
      </c>
      <c r="D81" s="196">
        <v>3</v>
      </c>
      <c r="E81" s="197">
        <v>722.60968396089356</v>
      </c>
      <c r="F81" s="197">
        <v>2167.8290518826807</v>
      </c>
      <c r="G81" s="198" t="s">
        <v>1654</v>
      </c>
      <c r="H81" s="198">
        <v>568</v>
      </c>
    </row>
    <row r="82" spans="2:8" ht="15" x14ac:dyDescent="0.25">
      <c r="B82" s="189" t="s">
        <v>1670</v>
      </c>
      <c r="C82" s="190" t="s">
        <v>356</v>
      </c>
      <c r="D82" s="193">
        <v>2</v>
      </c>
      <c r="E82" s="192">
        <v>508.42909319374786</v>
      </c>
      <c r="F82" s="192">
        <v>1016.8581863874957</v>
      </c>
      <c r="G82" s="193" t="s">
        <v>1661</v>
      </c>
      <c r="H82" s="193">
        <v>576</v>
      </c>
    </row>
    <row r="83" spans="2:8" ht="15" x14ac:dyDescent="0.25">
      <c r="B83" s="194" t="s">
        <v>1670</v>
      </c>
      <c r="C83" s="195" t="s">
        <v>356</v>
      </c>
      <c r="D83" s="196">
        <v>2</v>
      </c>
      <c r="E83" s="197">
        <v>508.42909319374786</v>
      </c>
      <c r="F83" s="197">
        <v>1016.8581863874957</v>
      </c>
      <c r="G83" s="198" t="s">
        <v>1661</v>
      </c>
      <c r="H83" s="198">
        <v>576</v>
      </c>
    </row>
    <row r="84" spans="2:8" ht="15" x14ac:dyDescent="0.25">
      <c r="B84" s="189" t="s">
        <v>1662</v>
      </c>
      <c r="C84" s="190" t="s">
        <v>1656</v>
      </c>
      <c r="D84" s="191">
        <v>90</v>
      </c>
      <c r="E84" s="192">
        <v>918.94676988651963</v>
      </c>
      <c r="F84" s="192">
        <v>82705.20928978677</v>
      </c>
      <c r="G84" s="193" t="s">
        <v>1661</v>
      </c>
      <c r="H84" s="193">
        <v>586</v>
      </c>
    </row>
    <row r="85" spans="2:8" ht="15" x14ac:dyDescent="0.25">
      <c r="B85" s="194" t="s">
        <v>1671</v>
      </c>
      <c r="C85" s="195" t="s">
        <v>356</v>
      </c>
      <c r="D85" s="196">
        <v>0</v>
      </c>
      <c r="E85" s="197">
        <v>444.53228917292074</v>
      </c>
      <c r="F85" s="197">
        <v>0</v>
      </c>
      <c r="G85" s="198" t="s">
        <v>1651</v>
      </c>
      <c r="H85" s="198">
        <v>596</v>
      </c>
    </row>
    <row r="86" spans="2:8" ht="15" x14ac:dyDescent="0.25">
      <c r="B86" s="189" t="s">
        <v>1671</v>
      </c>
      <c r="C86" s="190" t="s">
        <v>356</v>
      </c>
      <c r="D86" s="193">
        <v>1</v>
      </c>
      <c r="E86" s="192">
        <v>444.53228917292074</v>
      </c>
      <c r="F86" s="192">
        <v>444.53228917292074</v>
      </c>
      <c r="G86" s="193" t="s">
        <v>1651</v>
      </c>
      <c r="H86" s="193">
        <v>598</v>
      </c>
    </row>
    <row r="87" spans="2:8" ht="15" x14ac:dyDescent="0.25">
      <c r="B87" s="194" t="s">
        <v>1655</v>
      </c>
      <c r="C87" s="195" t="s">
        <v>1656</v>
      </c>
      <c r="D87" s="196">
        <v>2</v>
      </c>
      <c r="E87" s="197">
        <v>722.60968396089356</v>
      </c>
      <c r="F87" s="197">
        <v>1445.2193679217871</v>
      </c>
      <c r="G87" s="198" t="s">
        <v>1654</v>
      </c>
      <c r="H87" s="198">
        <v>604</v>
      </c>
    </row>
    <row r="88" spans="2:8" ht="15" x14ac:dyDescent="0.25">
      <c r="B88" s="189" t="s">
        <v>1664</v>
      </c>
      <c r="C88" s="190" t="s">
        <v>355</v>
      </c>
      <c r="D88" s="191">
        <v>20</v>
      </c>
      <c r="E88" s="192">
        <v>246.5</v>
      </c>
      <c r="F88" s="192">
        <v>4930</v>
      </c>
      <c r="G88" s="193" t="s">
        <v>1651</v>
      </c>
      <c r="H88" s="193">
        <v>612</v>
      </c>
    </row>
    <row r="89" spans="2:8" ht="15" x14ac:dyDescent="0.25">
      <c r="B89" s="194" t="s">
        <v>1672</v>
      </c>
      <c r="C89" s="195" t="s">
        <v>1653</v>
      </c>
      <c r="D89" s="196">
        <v>23</v>
      </c>
      <c r="E89" s="197">
        <v>75.832140006051006</v>
      </c>
      <c r="F89" s="197">
        <v>1744.1392201391732</v>
      </c>
      <c r="G89" s="198" t="s">
        <v>1661</v>
      </c>
      <c r="H89" s="198">
        <v>621</v>
      </c>
    </row>
    <row r="90" spans="2:8" ht="15" x14ac:dyDescent="0.25">
      <c r="B90" s="189" t="s">
        <v>1655</v>
      </c>
      <c r="C90" s="190" t="s">
        <v>1656</v>
      </c>
      <c r="D90" s="191">
        <v>3</v>
      </c>
      <c r="E90" s="192">
        <v>722.60968396089356</v>
      </c>
      <c r="F90" s="192">
        <v>2167.8290518826807</v>
      </c>
      <c r="G90" s="193" t="s">
        <v>1654</v>
      </c>
      <c r="H90" s="193">
        <v>624</v>
      </c>
    </row>
    <row r="91" spans="2:8" ht="15" x14ac:dyDescent="0.25">
      <c r="B91" s="194" t="s">
        <v>1668</v>
      </c>
      <c r="C91" s="195" t="s">
        <v>355</v>
      </c>
      <c r="D91" s="196">
        <v>20</v>
      </c>
      <c r="E91" s="197">
        <v>901.83735540549128</v>
      </c>
      <c r="F91" s="197">
        <v>18036.747108109827</v>
      </c>
      <c r="G91" s="198" t="s">
        <v>1667</v>
      </c>
      <c r="H91" s="198">
        <v>630</v>
      </c>
    </row>
    <row r="92" spans="2:8" ht="15" x14ac:dyDescent="0.25">
      <c r="B92" s="189" t="s">
        <v>1657</v>
      </c>
      <c r="C92" s="190" t="s">
        <v>355</v>
      </c>
      <c r="D92" s="191">
        <v>31</v>
      </c>
      <c r="E92" s="192">
        <v>40.333238638787542</v>
      </c>
      <c r="F92" s="192">
        <v>1250.3303978024137</v>
      </c>
      <c r="G92" s="193" t="s">
        <v>1654</v>
      </c>
      <c r="H92" s="193">
        <v>646</v>
      </c>
    </row>
    <row r="93" spans="2:8" ht="15" x14ac:dyDescent="0.25">
      <c r="B93" s="194" t="s">
        <v>1658</v>
      </c>
      <c r="C93" s="195" t="s">
        <v>1653</v>
      </c>
      <c r="D93" s="196">
        <v>174</v>
      </c>
      <c r="E93" s="197">
        <v>412.65956623293988</v>
      </c>
      <c r="F93" s="197">
        <v>71802.764524531536</v>
      </c>
      <c r="G93" s="198" t="s">
        <v>1659</v>
      </c>
      <c r="H93" s="198">
        <v>648</v>
      </c>
    </row>
    <row r="94" spans="2:8" ht="15" x14ac:dyDescent="0.25">
      <c r="B94" s="189" t="s">
        <v>1665</v>
      </c>
      <c r="C94" s="190" t="s">
        <v>1656</v>
      </c>
      <c r="D94" s="191">
        <v>1</v>
      </c>
      <c r="E94" s="192">
        <v>710.13379041844917</v>
      </c>
      <c r="F94" s="192">
        <v>710.13379041844917</v>
      </c>
      <c r="G94" s="193" t="s">
        <v>1659</v>
      </c>
      <c r="H94" s="193">
        <v>649</v>
      </c>
    </row>
    <row r="95" spans="2:8" ht="15" x14ac:dyDescent="0.25">
      <c r="B95" s="194" t="s">
        <v>1669</v>
      </c>
      <c r="C95" s="195" t="s">
        <v>1656</v>
      </c>
      <c r="D95" s="196">
        <v>35</v>
      </c>
      <c r="E95" s="197">
        <v>58.506537185795999</v>
      </c>
      <c r="F95" s="197">
        <v>2047.7288015028601</v>
      </c>
      <c r="G95" s="198" t="s">
        <v>1659</v>
      </c>
      <c r="H95" s="198">
        <v>658</v>
      </c>
    </row>
    <row r="96" spans="2:8" ht="15" x14ac:dyDescent="0.25">
      <c r="B96" s="189" t="s">
        <v>1666</v>
      </c>
      <c r="C96" s="190" t="s">
        <v>356</v>
      </c>
      <c r="D96" s="193">
        <v>4</v>
      </c>
      <c r="E96" s="192">
        <v>332.52460871838827</v>
      </c>
      <c r="F96" s="192">
        <v>1330.0984348735531</v>
      </c>
      <c r="G96" s="193" t="s">
        <v>1667</v>
      </c>
      <c r="H96" s="193">
        <v>667</v>
      </c>
    </row>
    <row r="97" spans="2:8" ht="15" x14ac:dyDescent="0.25">
      <c r="B97" s="194" t="s">
        <v>1669</v>
      </c>
      <c r="C97" s="195" t="s">
        <v>1656</v>
      </c>
      <c r="D97" s="196">
        <v>35</v>
      </c>
      <c r="E97" s="197">
        <v>58.506537185795999</v>
      </c>
      <c r="F97" s="197">
        <v>2047.7288015028601</v>
      </c>
      <c r="G97" s="198" t="s">
        <v>1659</v>
      </c>
      <c r="H97" s="198">
        <v>682</v>
      </c>
    </row>
    <row r="98" spans="2:8" ht="15" x14ac:dyDescent="0.25">
      <c r="B98" s="189" t="s">
        <v>1668</v>
      </c>
      <c r="C98" s="190" t="s">
        <v>355</v>
      </c>
      <c r="D98" s="191">
        <v>12</v>
      </c>
      <c r="E98" s="192">
        <v>901.83735540549128</v>
      </c>
      <c r="F98" s="192">
        <v>10822.048264865894</v>
      </c>
      <c r="G98" s="193" t="s">
        <v>1667</v>
      </c>
      <c r="H98" s="193">
        <v>684</v>
      </c>
    </row>
    <row r="99" spans="2:8" ht="15" x14ac:dyDescent="0.25">
      <c r="B99" s="194" t="s">
        <v>1662</v>
      </c>
      <c r="C99" s="195" t="s">
        <v>1656</v>
      </c>
      <c r="D99" s="196">
        <v>90</v>
      </c>
      <c r="E99" s="197">
        <v>918.94676988651963</v>
      </c>
      <c r="F99" s="197">
        <v>82705.20928978677</v>
      </c>
      <c r="G99" s="198" t="s">
        <v>1661</v>
      </c>
      <c r="H99" s="198">
        <v>687</v>
      </c>
    </row>
    <row r="100" spans="2:8" ht="15" x14ac:dyDescent="0.25">
      <c r="B100" s="189" t="s">
        <v>1669</v>
      </c>
      <c r="C100" s="190" t="s">
        <v>1656</v>
      </c>
      <c r="D100" s="193">
        <v>35</v>
      </c>
      <c r="E100" s="192">
        <v>58.506537185795999</v>
      </c>
      <c r="F100" s="192">
        <v>2047.7288015028601</v>
      </c>
      <c r="G100" s="193" t="s">
        <v>1659</v>
      </c>
      <c r="H100" s="193">
        <v>690</v>
      </c>
    </row>
    <row r="101" spans="2:8" ht="15" x14ac:dyDescent="0.25">
      <c r="B101" s="194" t="s">
        <v>1672</v>
      </c>
      <c r="C101" s="195" t="s">
        <v>1653</v>
      </c>
      <c r="D101" s="196">
        <v>23</v>
      </c>
      <c r="E101" s="197">
        <v>75.832140006051006</v>
      </c>
      <c r="F101" s="197">
        <v>1744.1392201391732</v>
      </c>
      <c r="G101" s="198" t="s">
        <v>1661</v>
      </c>
      <c r="H101" s="198">
        <v>711</v>
      </c>
    </row>
    <row r="102" spans="2:8" ht="15" x14ac:dyDescent="0.25">
      <c r="B102" s="189" t="s">
        <v>1671</v>
      </c>
      <c r="C102" s="190" t="s">
        <v>356</v>
      </c>
      <c r="D102" s="191">
        <v>0</v>
      </c>
      <c r="E102" s="192">
        <v>444.53228917292074</v>
      </c>
      <c r="F102" s="192">
        <v>0</v>
      </c>
      <c r="G102" s="193" t="s">
        <v>1651</v>
      </c>
      <c r="H102" s="193">
        <v>714</v>
      </c>
    </row>
    <row r="103" spans="2:8" ht="15" x14ac:dyDescent="0.25">
      <c r="B103" s="194" t="s">
        <v>1650</v>
      </c>
      <c r="C103" s="195" t="s">
        <v>356</v>
      </c>
      <c r="D103" s="196">
        <v>46</v>
      </c>
      <c r="E103" s="197">
        <v>685.08452972448958</v>
      </c>
      <c r="F103" s="197">
        <v>31513.888367326523</v>
      </c>
      <c r="G103" s="198" t="s">
        <v>1651</v>
      </c>
      <c r="H103" s="198">
        <v>723</v>
      </c>
    </row>
    <row r="104" spans="2:8" ht="15" x14ac:dyDescent="0.25">
      <c r="B104" s="189" t="s">
        <v>1666</v>
      </c>
      <c r="C104" s="190" t="s">
        <v>356</v>
      </c>
      <c r="D104" s="191">
        <v>9</v>
      </c>
      <c r="E104" s="192">
        <v>332.52460871838827</v>
      </c>
      <c r="F104" s="192">
        <v>2992.7214784654943</v>
      </c>
      <c r="G104" s="193" t="s">
        <v>1667</v>
      </c>
      <c r="H104" s="193">
        <v>730</v>
      </c>
    </row>
    <row r="105" spans="2:8" ht="15" x14ac:dyDescent="0.25">
      <c r="B105" s="194" t="s">
        <v>1650</v>
      </c>
      <c r="C105" s="195" t="s">
        <v>356</v>
      </c>
      <c r="D105" s="196">
        <v>101</v>
      </c>
      <c r="E105" s="197">
        <v>685.08452972448958</v>
      </c>
      <c r="F105" s="197">
        <v>69193.537502173451</v>
      </c>
      <c r="G105" s="198" t="s">
        <v>1651</v>
      </c>
      <c r="H105" s="198">
        <v>759</v>
      </c>
    </row>
    <row r="106" spans="2:8" ht="15" x14ac:dyDescent="0.25">
      <c r="B106" s="189" t="s">
        <v>1669</v>
      </c>
      <c r="C106" s="190" t="s">
        <v>1656</v>
      </c>
      <c r="D106" s="191">
        <v>35</v>
      </c>
      <c r="E106" s="192">
        <v>58.506537185795999</v>
      </c>
      <c r="F106" s="192">
        <v>2047.7288015028601</v>
      </c>
      <c r="G106" s="193" t="s">
        <v>1659</v>
      </c>
      <c r="H106" s="193">
        <v>762</v>
      </c>
    </row>
    <row r="107" spans="2:8" ht="15" x14ac:dyDescent="0.25">
      <c r="B107" s="194" t="s">
        <v>1650</v>
      </c>
      <c r="C107" s="195" t="s">
        <v>356</v>
      </c>
      <c r="D107" s="196">
        <v>101</v>
      </c>
      <c r="E107" s="197">
        <v>685.08452972448958</v>
      </c>
      <c r="F107" s="197">
        <v>69193.537502173451</v>
      </c>
      <c r="G107" s="198" t="s">
        <v>1651</v>
      </c>
      <c r="H107" s="198">
        <v>772</v>
      </c>
    </row>
    <row r="108" spans="2:8" ht="15" x14ac:dyDescent="0.25">
      <c r="B108" s="189" t="s">
        <v>1664</v>
      </c>
      <c r="C108" s="190" t="s">
        <v>355</v>
      </c>
      <c r="D108" s="191">
        <v>20</v>
      </c>
      <c r="E108" s="192">
        <v>246.5</v>
      </c>
      <c r="F108" s="192">
        <v>4930</v>
      </c>
      <c r="G108" s="193" t="s">
        <v>1651</v>
      </c>
      <c r="H108" s="193">
        <v>776</v>
      </c>
    </row>
    <row r="109" spans="2:8" ht="15" x14ac:dyDescent="0.25">
      <c r="B109" s="194" t="s">
        <v>1664</v>
      </c>
      <c r="C109" s="195" t="s">
        <v>355</v>
      </c>
      <c r="D109" s="196">
        <v>20</v>
      </c>
      <c r="E109" s="197">
        <v>246.5</v>
      </c>
      <c r="F109" s="197">
        <v>4930</v>
      </c>
      <c r="G109" s="198" t="s">
        <v>1651</v>
      </c>
      <c r="H109" s="198">
        <v>792</v>
      </c>
    </row>
    <row r="110" spans="2:8" ht="15" x14ac:dyDescent="0.25">
      <c r="B110" s="189" t="s">
        <v>1655</v>
      </c>
      <c r="C110" s="190" t="s">
        <v>1656</v>
      </c>
      <c r="D110" s="191">
        <v>3</v>
      </c>
      <c r="E110" s="192">
        <v>722.60968396089356</v>
      </c>
      <c r="F110" s="192">
        <v>2167.8290518826807</v>
      </c>
      <c r="G110" s="193" t="s">
        <v>1654</v>
      </c>
      <c r="H110" s="193">
        <v>824</v>
      </c>
    </row>
    <row r="111" spans="2:8" ht="15" x14ac:dyDescent="0.25">
      <c r="B111" s="194" t="s">
        <v>1672</v>
      </c>
      <c r="C111" s="195" t="s">
        <v>1653</v>
      </c>
      <c r="D111" s="196">
        <v>5</v>
      </c>
      <c r="E111" s="197">
        <v>75.832140006051006</v>
      </c>
      <c r="F111" s="197">
        <v>379.16070003025504</v>
      </c>
      <c r="G111" s="198" t="s">
        <v>1661</v>
      </c>
      <c r="H111" s="198">
        <v>830</v>
      </c>
    </row>
    <row r="112" spans="2:8" ht="15" x14ac:dyDescent="0.25">
      <c r="B112" s="189" t="s">
        <v>1672</v>
      </c>
      <c r="C112" s="190" t="s">
        <v>1653</v>
      </c>
      <c r="D112" s="191">
        <v>23</v>
      </c>
      <c r="E112" s="192">
        <v>75.832140006051006</v>
      </c>
      <c r="F112" s="192">
        <v>1744.1392201391732</v>
      </c>
      <c r="G112" s="193" t="s">
        <v>1661</v>
      </c>
      <c r="H112" s="193">
        <v>846</v>
      </c>
    </row>
    <row r="113" spans="2:8" ht="15" x14ac:dyDescent="0.25">
      <c r="B113" s="194" t="s">
        <v>1669</v>
      </c>
      <c r="C113" s="195" t="s">
        <v>1656</v>
      </c>
      <c r="D113" s="196">
        <v>64</v>
      </c>
      <c r="E113" s="197">
        <v>58.506537185795999</v>
      </c>
      <c r="F113" s="197">
        <v>3744.4183798909439</v>
      </c>
      <c r="G113" s="198" t="s">
        <v>1659</v>
      </c>
      <c r="H113" s="198">
        <v>852</v>
      </c>
    </row>
    <row r="114" spans="2:8" ht="15" x14ac:dyDescent="0.25">
      <c r="B114" s="189" t="s">
        <v>1658</v>
      </c>
      <c r="C114" s="190" t="s">
        <v>1653</v>
      </c>
      <c r="D114" s="191">
        <v>174</v>
      </c>
      <c r="E114" s="192">
        <v>412.65956623293988</v>
      </c>
      <c r="F114" s="192">
        <v>71802.764524531536</v>
      </c>
      <c r="G114" s="193" t="s">
        <v>1659</v>
      </c>
      <c r="H114" s="193">
        <v>856</v>
      </c>
    </row>
    <row r="115" spans="2:8" ht="15" x14ac:dyDescent="0.25">
      <c r="B115" s="194" t="s">
        <v>1664</v>
      </c>
      <c r="C115" s="195" t="s">
        <v>355</v>
      </c>
      <c r="D115" s="196">
        <v>9</v>
      </c>
      <c r="E115" s="197">
        <v>246.5</v>
      </c>
      <c r="F115" s="197">
        <v>2218.5</v>
      </c>
      <c r="G115" s="198" t="s">
        <v>1651</v>
      </c>
      <c r="H115" s="198">
        <v>884</v>
      </c>
    </row>
    <row r="116" spans="2:8" ht="15" x14ac:dyDescent="0.25">
      <c r="B116" s="189" t="s">
        <v>1672</v>
      </c>
      <c r="C116" s="190" t="s">
        <v>1653</v>
      </c>
      <c r="D116" s="193">
        <v>5</v>
      </c>
      <c r="E116" s="192">
        <v>75.832140006051006</v>
      </c>
      <c r="F116" s="192">
        <v>379.16070003025504</v>
      </c>
      <c r="G116" s="193" t="s">
        <v>1661</v>
      </c>
      <c r="H116" s="193">
        <v>899</v>
      </c>
    </row>
    <row r="117" spans="2:8" ht="15" x14ac:dyDescent="0.25">
      <c r="B117" s="194" t="s">
        <v>1666</v>
      </c>
      <c r="C117" s="195" t="s">
        <v>356</v>
      </c>
      <c r="D117" s="196">
        <v>9</v>
      </c>
      <c r="E117" s="197">
        <v>332.52460871838827</v>
      </c>
      <c r="F117" s="197">
        <v>2992.7214784654943</v>
      </c>
      <c r="G117" s="198" t="s">
        <v>1667</v>
      </c>
      <c r="H117" s="198">
        <v>900</v>
      </c>
    </row>
    <row r="118" spans="2:8" ht="15" x14ac:dyDescent="0.25">
      <c r="B118" s="189" t="s">
        <v>1662</v>
      </c>
      <c r="C118" s="190" t="s">
        <v>1656</v>
      </c>
      <c r="D118" s="191">
        <v>90</v>
      </c>
      <c r="E118" s="192">
        <v>918.94676988651963</v>
      </c>
      <c r="F118" s="192">
        <v>82705.20928978677</v>
      </c>
      <c r="G118" s="193" t="s">
        <v>1661</v>
      </c>
      <c r="H118" s="193">
        <v>909</v>
      </c>
    </row>
    <row r="119" spans="2:8" ht="15" x14ac:dyDescent="0.25">
      <c r="B119" s="194" t="s">
        <v>1657</v>
      </c>
      <c r="C119" s="195" t="s">
        <v>355</v>
      </c>
      <c r="D119" s="196">
        <v>31</v>
      </c>
      <c r="E119" s="197">
        <v>40.333238638787542</v>
      </c>
      <c r="F119" s="197">
        <v>1250.3303978024137</v>
      </c>
      <c r="G119" s="198" t="s">
        <v>1654</v>
      </c>
      <c r="H119" s="198">
        <v>945</v>
      </c>
    </row>
    <row r="120" spans="2:8" ht="15" x14ac:dyDescent="0.25">
      <c r="B120" s="189" t="s">
        <v>1655</v>
      </c>
      <c r="C120" s="190" t="s">
        <v>1656</v>
      </c>
      <c r="D120" s="191">
        <v>3</v>
      </c>
      <c r="E120" s="192">
        <v>722.60968396089356</v>
      </c>
      <c r="F120" s="192">
        <v>2167.8290518826807</v>
      </c>
      <c r="G120" s="193" t="s">
        <v>1654</v>
      </c>
      <c r="H120" s="193">
        <v>945</v>
      </c>
    </row>
    <row r="121" spans="2:8" ht="15" x14ac:dyDescent="0.25">
      <c r="B121" s="194" t="s">
        <v>1670</v>
      </c>
      <c r="C121" s="195" t="s">
        <v>356</v>
      </c>
      <c r="D121" s="196">
        <v>12</v>
      </c>
      <c r="E121" s="197">
        <v>508.42909319374786</v>
      </c>
      <c r="F121" s="197">
        <v>6101.1491183249746</v>
      </c>
      <c r="G121" s="198" t="s">
        <v>1661</v>
      </c>
      <c r="H121" s="198">
        <v>960</v>
      </c>
    </row>
    <row r="122" spans="2:8" ht="15" x14ac:dyDescent="0.25">
      <c r="B122" s="189" t="s">
        <v>1662</v>
      </c>
      <c r="C122" s="190" t="s">
        <v>1656</v>
      </c>
      <c r="D122" s="191">
        <v>90</v>
      </c>
      <c r="E122" s="192">
        <v>918.94676988651963</v>
      </c>
      <c r="F122" s="192">
        <v>82705.20928978677</v>
      </c>
      <c r="G122" s="193" t="s">
        <v>1661</v>
      </c>
      <c r="H122" s="193">
        <v>962</v>
      </c>
    </row>
    <row r="123" spans="2:8" ht="15" x14ac:dyDescent="0.25">
      <c r="B123" s="194" t="s">
        <v>1664</v>
      </c>
      <c r="C123" s="195" t="s">
        <v>355</v>
      </c>
      <c r="D123" s="196">
        <v>20</v>
      </c>
      <c r="E123" s="197">
        <v>246.5</v>
      </c>
      <c r="F123" s="197">
        <v>4930</v>
      </c>
      <c r="G123" s="198" t="s">
        <v>1651</v>
      </c>
      <c r="H123" s="198">
        <v>968</v>
      </c>
    </row>
    <row r="124" spans="2:8" ht="15" x14ac:dyDescent="0.25">
      <c r="B124" s="189" t="s">
        <v>1658</v>
      </c>
      <c r="C124" s="190" t="s">
        <v>1653</v>
      </c>
      <c r="D124" s="191">
        <v>200</v>
      </c>
      <c r="E124" s="192">
        <v>412.65956623293988</v>
      </c>
      <c r="F124" s="192">
        <v>82531.913246587981</v>
      </c>
      <c r="G124" s="193" t="s">
        <v>1659</v>
      </c>
      <c r="H124" s="193">
        <v>972</v>
      </c>
    </row>
    <row r="125" spans="2:8" ht="15" x14ac:dyDescent="0.25">
      <c r="B125" s="194" t="s">
        <v>1664</v>
      </c>
      <c r="C125" s="195" t="s">
        <v>355</v>
      </c>
      <c r="D125" s="196">
        <v>20</v>
      </c>
      <c r="E125" s="197">
        <v>246.5</v>
      </c>
      <c r="F125" s="197">
        <v>4930</v>
      </c>
      <c r="G125" s="198" t="s">
        <v>1651</v>
      </c>
      <c r="H125" s="198">
        <v>980</v>
      </c>
    </row>
    <row r="126" spans="2:8" ht="15" x14ac:dyDescent="0.25">
      <c r="B126" s="189" t="s">
        <v>2217</v>
      </c>
      <c r="C126" s="190" t="s">
        <v>1653</v>
      </c>
      <c r="D126" s="191">
        <v>7</v>
      </c>
      <c r="E126" s="192">
        <v>95.535014098134994</v>
      </c>
      <c r="F126" s="192">
        <v>668.74509868694497</v>
      </c>
      <c r="G126" s="193" t="s">
        <v>1654</v>
      </c>
      <c r="H126" s="193">
        <v>984</v>
      </c>
    </row>
    <row r="127" spans="2:8" ht="15" x14ac:dyDescent="0.25">
      <c r="B127" s="194" t="s">
        <v>1662</v>
      </c>
      <c r="C127" s="195" t="s">
        <v>1656</v>
      </c>
      <c r="D127" s="196">
        <v>90</v>
      </c>
      <c r="E127" s="197">
        <v>918.94676988651963</v>
      </c>
      <c r="F127" s="197">
        <v>82705.20928978677</v>
      </c>
      <c r="G127" s="198" t="s">
        <v>1661</v>
      </c>
      <c r="H127" s="198">
        <v>990</v>
      </c>
    </row>
    <row r="128" spans="2:8" ht="15" x14ac:dyDescent="0.25">
      <c r="B128" s="189" t="s">
        <v>1655</v>
      </c>
      <c r="C128" s="190" t="s">
        <v>1656</v>
      </c>
      <c r="D128" s="191">
        <v>3</v>
      </c>
      <c r="E128" s="192">
        <v>722.60968396089356</v>
      </c>
      <c r="F128" s="192">
        <v>2167.8290518826807</v>
      </c>
      <c r="G128" s="193" t="s">
        <v>1654</v>
      </c>
      <c r="H128" s="193">
        <v>1002</v>
      </c>
    </row>
    <row r="129" spans="2:8" ht="15" x14ac:dyDescent="0.25">
      <c r="B129" s="194" t="s">
        <v>1650</v>
      </c>
      <c r="C129" s="195" t="s">
        <v>356</v>
      </c>
      <c r="D129" s="196">
        <v>46</v>
      </c>
      <c r="E129" s="197">
        <v>685.08452972448958</v>
      </c>
      <c r="F129" s="197">
        <v>31513.888367326523</v>
      </c>
      <c r="G129" s="198" t="s">
        <v>1651</v>
      </c>
      <c r="H129" s="198">
        <v>1011</v>
      </c>
    </row>
    <row r="130" spans="2:8" ht="15" x14ac:dyDescent="0.25">
      <c r="B130" s="189" t="s">
        <v>1660</v>
      </c>
      <c r="C130" s="190" t="s">
        <v>355</v>
      </c>
      <c r="D130" s="191">
        <v>2</v>
      </c>
      <c r="E130" s="192">
        <v>19.147665484160999</v>
      </c>
      <c r="F130" s="192">
        <v>38.295330968321998</v>
      </c>
      <c r="G130" s="193" t="s">
        <v>1661</v>
      </c>
      <c r="H130" s="193">
        <v>1080</v>
      </c>
    </row>
    <row r="131" spans="2:8" ht="15" x14ac:dyDescent="0.25">
      <c r="B131" s="194" t="s">
        <v>1665</v>
      </c>
      <c r="C131" s="195" t="s">
        <v>1656</v>
      </c>
      <c r="D131" s="196">
        <v>14</v>
      </c>
      <c r="E131" s="197">
        <v>710.13379041844917</v>
      </c>
      <c r="F131" s="197">
        <v>9941.8730658582881</v>
      </c>
      <c r="G131" s="198" t="s">
        <v>1659</v>
      </c>
      <c r="H131" s="198">
        <v>1089</v>
      </c>
    </row>
    <row r="132" spans="2:8" ht="15" x14ac:dyDescent="0.25">
      <c r="B132" s="189" t="s">
        <v>1665</v>
      </c>
      <c r="C132" s="190" t="s">
        <v>1656</v>
      </c>
      <c r="D132" s="191">
        <v>1</v>
      </c>
      <c r="E132" s="192">
        <v>710.13379041844917</v>
      </c>
      <c r="F132" s="192">
        <v>710.13379041844917</v>
      </c>
      <c r="G132" s="193" t="s">
        <v>1659</v>
      </c>
      <c r="H132" s="193">
        <v>1095</v>
      </c>
    </row>
    <row r="133" spans="2:8" ht="15" x14ac:dyDescent="0.25">
      <c r="B133" s="194" t="s">
        <v>1655</v>
      </c>
      <c r="C133" s="195" t="s">
        <v>1656</v>
      </c>
      <c r="D133" s="196">
        <v>2</v>
      </c>
      <c r="E133" s="197">
        <v>722.60968396089356</v>
      </c>
      <c r="F133" s="197">
        <v>1445.2193679217871</v>
      </c>
      <c r="G133" s="198" t="s">
        <v>1654</v>
      </c>
      <c r="H133" s="198">
        <v>1098</v>
      </c>
    </row>
    <row r="134" spans="2:8" ht="15" x14ac:dyDescent="0.25">
      <c r="B134" s="189" t="s">
        <v>1669</v>
      </c>
      <c r="C134" s="190" t="s">
        <v>1656</v>
      </c>
      <c r="D134" s="191">
        <v>64</v>
      </c>
      <c r="E134" s="192">
        <v>58.506537185795999</v>
      </c>
      <c r="F134" s="192">
        <v>3744.4183798909439</v>
      </c>
      <c r="G134" s="193" t="s">
        <v>1659</v>
      </c>
      <c r="H134" s="193">
        <v>1098</v>
      </c>
    </row>
    <row r="135" spans="2:8" ht="15" x14ac:dyDescent="0.25">
      <c r="B135" s="194" t="s">
        <v>1668</v>
      </c>
      <c r="C135" s="195" t="s">
        <v>355</v>
      </c>
      <c r="D135" s="196">
        <v>20</v>
      </c>
      <c r="E135" s="197">
        <v>901.83735540549128</v>
      </c>
      <c r="F135" s="197">
        <v>18036.747108109827</v>
      </c>
      <c r="G135" s="198" t="s">
        <v>1667</v>
      </c>
      <c r="H135" s="198">
        <v>1107</v>
      </c>
    </row>
    <row r="136" spans="2:8" ht="15" x14ac:dyDescent="0.25">
      <c r="B136" s="189" t="s">
        <v>1672</v>
      </c>
      <c r="C136" s="190" t="s">
        <v>1653</v>
      </c>
      <c r="D136" s="191">
        <v>5</v>
      </c>
      <c r="E136" s="192">
        <v>75.832140006051006</v>
      </c>
      <c r="F136" s="192">
        <v>379.16070003025504</v>
      </c>
      <c r="G136" s="193" t="s">
        <v>1661</v>
      </c>
      <c r="H136" s="193">
        <v>1146</v>
      </c>
    </row>
    <row r="137" spans="2:8" ht="15" x14ac:dyDescent="0.25">
      <c r="B137" s="194" t="s">
        <v>1670</v>
      </c>
      <c r="C137" s="195" t="s">
        <v>356</v>
      </c>
      <c r="D137" s="196">
        <v>12</v>
      </c>
      <c r="E137" s="197">
        <v>508.42909319374786</v>
      </c>
      <c r="F137" s="197">
        <v>6101.1491183249746</v>
      </c>
      <c r="G137" s="198" t="s">
        <v>1661</v>
      </c>
      <c r="H137" s="198">
        <v>1232</v>
      </c>
    </row>
    <row r="138" spans="2:8" ht="15" x14ac:dyDescent="0.25">
      <c r="B138" s="189" t="s">
        <v>1666</v>
      </c>
      <c r="C138" s="190" t="s">
        <v>356</v>
      </c>
      <c r="D138" s="191">
        <v>4</v>
      </c>
      <c r="E138" s="192">
        <v>332.52460871838827</v>
      </c>
      <c r="F138" s="192">
        <v>1330.0984348735531</v>
      </c>
      <c r="G138" s="193" t="s">
        <v>1667</v>
      </c>
      <c r="H138" s="193">
        <v>1239</v>
      </c>
    </row>
    <row r="139" spans="2:8" ht="15" x14ac:dyDescent="0.25">
      <c r="B139" s="194" t="s">
        <v>1669</v>
      </c>
      <c r="C139" s="195" t="s">
        <v>1656</v>
      </c>
      <c r="D139" s="196">
        <v>64</v>
      </c>
      <c r="E139" s="197">
        <v>58.506537185795999</v>
      </c>
      <c r="F139" s="197">
        <v>3744.4183798909439</v>
      </c>
      <c r="G139" s="198" t="s">
        <v>1659</v>
      </c>
      <c r="H139" s="198">
        <v>1248</v>
      </c>
    </row>
    <row r="140" spans="2:8" ht="15" x14ac:dyDescent="0.25">
      <c r="B140" s="189" t="s">
        <v>1660</v>
      </c>
      <c r="C140" s="190" t="s">
        <v>355</v>
      </c>
      <c r="D140" s="191">
        <v>2</v>
      </c>
      <c r="E140" s="192">
        <v>19.147665484160999</v>
      </c>
      <c r="F140" s="192">
        <v>38.295330968321998</v>
      </c>
      <c r="G140" s="193" t="s">
        <v>1661</v>
      </c>
      <c r="H140" s="193">
        <v>1260</v>
      </c>
    </row>
    <row r="141" spans="2:8" ht="15" x14ac:dyDescent="0.25">
      <c r="B141" s="194" t="s">
        <v>1663</v>
      </c>
      <c r="C141" s="195" t="s">
        <v>1653</v>
      </c>
      <c r="D141" s="196">
        <v>28</v>
      </c>
      <c r="E141" s="197">
        <v>858.91696029735044</v>
      </c>
      <c r="F141" s="197">
        <v>24049.674888325811</v>
      </c>
      <c r="G141" s="198" t="s">
        <v>1654</v>
      </c>
      <c r="H141" s="198">
        <v>1272</v>
      </c>
    </row>
    <row r="142" spans="2:8" ht="15" x14ac:dyDescent="0.25">
      <c r="B142" s="189" t="s">
        <v>2217</v>
      </c>
      <c r="C142" s="190" t="s">
        <v>1653</v>
      </c>
      <c r="D142" s="191">
        <v>15</v>
      </c>
      <c r="E142" s="192">
        <v>95.535014098134994</v>
      </c>
      <c r="F142" s="192">
        <v>1433.0252114720249</v>
      </c>
      <c r="G142" s="193" t="s">
        <v>1654</v>
      </c>
      <c r="H142" s="193">
        <v>1288</v>
      </c>
    </row>
    <row r="143" spans="2:8" ht="15" x14ac:dyDescent="0.25">
      <c r="B143" s="194" t="s">
        <v>1655</v>
      </c>
      <c r="C143" s="195" t="s">
        <v>1656</v>
      </c>
      <c r="D143" s="196">
        <v>3</v>
      </c>
      <c r="E143" s="197">
        <v>722.60968396089356</v>
      </c>
      <c r="F143" s="197">
        <v>2167.8290518826807</v>
      </c>
      <c r="G143" s="198" t="s">
        <v>1654</v>
      </c>
      <c r="H143" s="198">
        <v>1294</v>
      </c>
    </row>
    <row r="144" spans="2:8" ht="15" x14ac:dyDescent="0.25">
      <c r="B144" s="189" t="s">
        <v>1657</v>
      </c>
      <c r="C144" s="190" t="s">
        <v>355</v>
      </c>
      <c r="D144" s="191">
        <v>31</v>
      </c>
      <c r="E144" s="192">
        <v>40.333238638787542</v>
      </c>
      <c r="F144" s="192">
        <v>1250.3303978024137</v>
      </c>
      <c r="G144" s="193" t="s">
        <v>1654</v>
      </c>
      <c r="H144" s="193">
        <v>1304</v>
      </c>
    </row>
    <row r="145" spans="2:8" ht="15" x14ac:dyDescent="0.25">
      <c r="B145" s="194" t="s">
        <v>1670</v>
      </c>
      <c r="C145" s="195" t="s">
        <v>356</v>
      </c>
      <c r="D145" s="196">
        <v>12</v>
      </c>
      <c r="E145" s="197">
        <v>508.42909319374786</v>
      </c>
      <c r="F145" s="197">
        <v>6101.1491183249746</v>
      </c>
      <c r="G145" s="198" t="s">
        <v>1661</v>
      </c>
      <c r="H145" s="198">
        <v>1312</v>
      </c>
    </row>
    <row r="146" spans="2:8" ht="15" x14ac:dyDescent="0.25">
      <c r="B146" s="189" t="s">
        <v>1665</v>
      </c>
      <c r="C146" s="190" t="s">
        <v>1656</v>
      </c>
      <c r="D146" s="191">
        <v>14</v>
      </c>
      <c r="E146" s="192">
        <v>710.13379041844917</v>
      </c>
      <c r="F146" s="192">
        <v>9941.8730658582881</v>
      </c>
      <c r="G146" s="193" t="s">
        <v>1659</v>
      </c>
      <c r="H146" s="193">
        <v>1350</v>
      </c>
    </row>
    <row r="147" spans="2:8" ht="15" x14ac:dyDescent="0.25">
      <c r="B147" s="194" t="s">
        <v>1663</v>
      </c>
      <c r="C147" s="195" t="s">
        <v>1653</v>
      </c>
      <c r="D147" s="196">
        <v>28</v>
      </c>
      <c r="E147" s="197">
        <v>858.91696029735044</v>
      </c>
      <c r="F147" s="197">
        <v>24049.674888325811</v>
      </c>
      <c r="G147" s="198" t="s">
        <v>1654</v>
      </c>
      <c r="H147" s="198">
        <v>1352</v>
      </c>
    </row>
    <row r="148" spans="2:8" ht="15" x14ac:dyDescent="0.25">
      <c r="B148" s="189" t="s">
        <v>1664</v>
      </c>
      <c r="C148" s="190" t="s">
        <v>355</v>
      </c>
      <c r="D148" s="191">
        <v>20</v>
      </c>
      <c r="E148" s="192">
        <v>246.5</v>
      </c>
      <c r="F148" s="192">
        <v>4930</v>
      </c>
      <c r="G148" s="193" t="s">
        <v>1651</v>
      </c>
      <c r="H148" s="193">
        <v>1352</v>
      </c>
    </row>
    <row r="149" spans="2:8" ht="15" x14ac:dyDescent="0.25">
      <c r="B149" s="194" t="s">
        <v>1658</v>
      </c>
      <c r="C149" s="195" t="s">
        <v>1653</v>
      </c>
      <c r="D149" s="196">
        <v>174</v>
      </c>
      <c r="E149" s="197">
        <v>412.65956623293988</v>
      </c>
      <c r="F149" s="197">
        <v>71802.764524531536</v>
      </c>
      <c r="G149" s="198" t="s">
        <v>1659</v>
      </c>
      <c r="H149" s="198">
        <v>1376</v>
      </c>
    </row>
    <row r="150" spans="2:8" ht="15" x14ac:dyDescent="0.25">
      <c r="B150" s="189" t="s">
        <v>1671</v>
      </c>
      <c r="C150" s="190" t="s">
        <v>356</v>
      </c>
      <c r="D150" s="191">
        <v>1</v>
      </c>
      <c r="E150" s="192">
        <v>444.53228917292074</v>
      </c>
      <c r="F150" s="192">
        <v>444.53228917292074</v>
      </c>
      <c r="G150" s="193" t="s">
        <v>1651</v>
      </c>
      <c r="H150" s="193">
        <v>1384</v>
      </c>
    </row>
    <row r="151" spans="2:8" ht="15" x14ac:dyDescent="0.25">
      <c r="B151" s="194" t="s">
        <v>1668</v>
      </c>
      <c r="C151" s="195" t="s">
        <v>355</v>
      </c>
      <c r="D151" s="196">
        <v>20</v>
      </c>
      <c r="E151" s="197">
        <v>901.83735540549128</v>
      </c>
      <c r="F151" s="197">
        <v>18036.747108109827</v>
      </c>
      <c r="G151" s="198" t="s">
        <v>1667</v>
      </c>
      <c r="H151" s="198">
        <v>1387</v>
      </c>
    </row>
    <row r="152" spans="2:8" ht="15" x14ac:dyDescent="0.25">
      <c r="B152" s="189" t="s">
        <v>1666</v>
      </c>
      <c r="C152" s="190" t="s">
        <v>356</v>
      </c>
      <c r="D152" s="191">
        <v>4</v>
      </c>
      <c r="E152" s="192">
        <v>332.52460871838827</v>
      </c>
      <c r="F152" s="192">
        <v>1330.0984348735531</v>
      </c>
      <c r="G152" s="193" t="s">
        <v>1667</v>
      </c>
      <c r="H152" s="193">
        <v>1396</v>
      </c>
    </row>
    <row r="153" spans="2:8" ht="15" x14ac:dyDescent="0.25">
      <c r="B153" s="194" t="s">
        <v>1664</v>
      </c>
      <c r="C153" s="195" t="s">
        <v>355</v>
      </c>
      <c r="D153" s="196">
        <v>20</v>
      </c>
      <c r="E153" s="197">
        <v>246.5</v>
      </c>
      <c r="F153" s="197">
        <v>4930</v>
      </c>
      <c r="G153" s="198" t="s">
        <v>1651</v>
      </c>
      <c r="H153" s="198">
        <v>1400</v>
      </c>
    </row>
    <row r="154" spans="2:8" ht="15" x14ac:dyDescent="0.25">
      <c r="B154" s="189" t="s">
        <v>1663</v>
      </c>
      <c r="C154" s="190" t="s">
        <v>1653</v>
      </c>
      <c r="D154" s="191">
        <v>21</v>
      </c>
      <c r="E154" s="192">
        <v>858.91696029735044</v>
      </c>
      <c r="F154" s="192">
        <v>18037.256166244359</v>
      </c>
      <c r="G154" s="193" t="s">
        <v>1654</v>
      </c>
      <c r="H154" s="193">
        <v>1408</v>
      </c>
    </row>
    <row r="155" spans="2:8" ht="15" x14ac:dyDescent="0.25">
      <c r="B155" s="194" t="s">
        <v>1665</v>
      </c>
      <c r="C155" s="195" t="s">
        <v>1656</v>
      </c>
      <c r="D155" s="196">
        <v>14</v>
      </c>
      <c r="E155" s="197">
        <v>710.13379041844917</v>
      </c>
      <c r="F155" s="197">
        <v>9941.8730658582881</v>
      </c>
      <c r="G155" s="198" t="s">
        <v>1659</v>
      </c>
      <c r="H155" s="198">
        <v>1410</v>
      </c>
    </row>
    <row r="156" spans="2:8" ht="15" x14ac:dyDescent="0.25">
      <c r="B156" s="189" t="s">
        <v>1662</v>
      </c>
      <c r="C156" s="190" t="s">
        <v>1656</v>
      </c>
      <c r="D156" s="191">
        <v>90</v>
      </c>
      <c r="E156" s="192">
        <v>918.94676988651963</v>
      </c>
      <c r="F156" s="192">
        <v>82705.20928978677</v>
      </c>
      <c r="G156" s="193" t="s">
        <v>1661</v>
      </c>
      <c r="H156" s="193">
        <v>1418</v>
      </c>
    </row>
    <row r="157" spans="2:8" ht="15" x14ac:dyDescent="0.25">
      <c r="B157" s="194" t="s">
        <v>1672</v>
      </c>
      <c r="C157" s="195" t="s">
        <v>1653</v>
      </c>
      <c r="D157" s="196">
        <v>5</v>
      </c>
      <c r="E157" s="197">
        <v>75.832140006051006</v>
      </c>
      <c r="F157" s="197">
        <v>379.16070003025504</v>
      </c>
      <c r="G157" s="198" t="s">
        <v>1661</v>
      </c>
      <c r="H157" s="198">
        <v>1431</v>
      </c>
    </row>
    <row r="158" spans="2:8" ht="15" x14ac:dyDescent="0.25">
      <c r="B158" s="189" t="s">
        <v>2217</v>
      </c>
      <c r="C158" s="190" t="s">
        <v>1653</v>
      </c>
      <c r="D158" s="191">
        <v>7</v>
      </c>
      <c r="E158" s="192">
        <v>95.535014098134994</v>
      </c>
      <c r="F158" s="192">
        <v>668.74509868694497</v>
      </c>
      <c r="G158" s="193" t="s">
        <v>1654</v>
      </c>
      <c r="H158" s="193">
        <v>1450</v>
      </c>
    </row>
    <row r="159" spans="2:8" ht="15" x14ac:dyDescent="0.25">
      <c r="B159" s="194" t="s">
        <v>1671</v>
      </c>
      <c r="C159" s="195" t="s">
        <v>356</v>
      </c>
      <c r="D159" s="196">
        <v>1</v>
      </c>
      <c r="E159" s="197">
        <v>444.53228917292074</v>
      </c>
      <c r="F159" s="197">
        <v>444.53228917292074</v>
      </c>
      <c r="G159" s="198" t="s">
        <v>1651</v>
      </c>
      <c r="H159" s="198">
        <v>1450</v>
      </c>
    </row>
    <row r="160" spans="2:8" ht="15" x14ac:dyDescent="0.25">
      <c r="B160" s="189" t="s">
        <v>2217</v>
      </c>
      <c r="C160" s="190" t="s">
        <v>1653</v>
      </c>
      <c r="D160" s="191">
        <v>15</v>
      </c>
      <c r="E160" s="192">
        <v>95.535014098134994</v>
      </c>
      <c r="F160" s="192">
        <v>1433.0252114720249</v>
      </c>
      <c r="G160" s="193" t="s">
        <v>1654</v>
      </c>
      <c r="H160" s="193">
        <v>1450</v>
      </c>
    </row>
    <row r="161" spans="2:8" ht="15" x14ac:dyDescent="0.25">
      <c r="B161" s="194" t="s">
        <v>1658</v>
      </c>
      <c r="C161" s="195" t="s">
        <v>1653</v>
      </c>
      <c r="D161" s="196">
        <v>174</v>
      </c>
      <c r="E161" s="197">
        <v>412.65956623293988</v>
      </c>
      <c r="F161" s="197">
        <v>71802.764524531536</v>
      </c>
      <c r="G161" s="198" t="s">
        <v>1659</v>
      </c>
      <c r="H161" s="198">
        <v>1452</v>
      </c>
    </row>
    <row r="162" spans="2:8" ht="15" x14ac:dyDescent="0.25">
      <c r="B162" s="189" t="s">
        <v>1662</v>
      </c>
      <c r="C162" s="190" t="s">
        <v>1656</v>
      </c>
      <c r="D162" s="191">
        <v>90</v>
      </c>
      <c r="E162" s="192">
        <v>918.94676988651963</v>
      </c>
      <c r="F162" s="192">
        <v>82705.20928978677</v>
      </c>
      <c r="G162" s="193" t="s">
        <v>1661</v>
      </c>
      <c r="H162" s="193">
        <v>1455</v>
      </c>
    </row>
    <row r="163" spans="2:8" ht="15" x14ac:dyDescent="0.25">
      <c r="B163" s="194" t="s">
        <v>1665</v>
      </c>
      <c r="C163" s="195" t="s">
        <v>1656</v>
      </c>
      <c r="D163" s="196">
        <v>1</v>
      </c>
      <c r="E163" s="197">
        <v>710.13379041844917</v>
      </c>
      <c r="F163" s="197">
        <v>710.13379041844917</v>
      </c>
      <c r="G163" s="198" t="s">
        <v>1659</v>
      </c>
      <c r="H163" s="198">
        <v>1462</v>
      </c>
    </row>
    <row r="164" spans="2:8" ht="15" x14ac:dyDescent="0.25">
      <c r="B164" s="189" t="s">
        <v>1662</v>
      </c>
      <c r="C164" s="190" t="s">
        <v>1656</v>
      </c>
      <c r="D164" s="191">
        <v>73</v>
      </c>
      <c r="E164" s="192">
        <v>918.94676988651963</v>
      </c>
      <c r="F164" s="192">
        <v>67083.114201715929</v>
      </c>
      <c r="G164" s="193" t="s">
        <v>1661</v>
      </c>
      <c r="H164" s="193">
        <v>1470</v>
      </c>
    </row>
    <row r="165" spans="2:8" ht="15" x14ac:dyDescent="0.25">
      <c r="B165" s="194" t="s">
        <v>1660</v>
      </c>
      <c r="C165" s="195" t="s">
        <v>355</v>
      </c>
      <c r="D165" s="196">
        <v>2</v>
      </c>
      <c r="E165" s="197">
        <v>19.147665484160999</v>
      </c>
      <c r="F165" s="197">
        <v>38.295330968321998</v>
      </c>
      <c r="G165" s="198" t="s">
        <v>1661</v>
      </c>
      <c r="H165" s="198">
        <v>1472</v>
      </c>
    </row>
    <row r="166" spans="2:8" ht="15" x14ac:dyDescent="0.25">
      <c r="B166" s="189" t="s">
        <v>1657</v>
      </c>
      <c r="C166" s="190" t="s">
        <v>355</v>
      </c>
      <c r="D166" s="191">
        <v>31</v>
      </c>
      <c r="E166" s="192">
        <v>40.333238638787542</v>
      </c>
      <c r="F166" s="192">
        <v>1250.3303978024137</v>
      </c>
      <c r="G166" s="193" t="s">
        <v>1654</v>
      </c>
      <c r="H166" s="193">
        <v>1474</v>
      </c>
    </row>
    <row r="167" spans="2:8" ht="15" x14ac:dyDescent="0.25">
      <c r="B167" s="194" t="s">
        <v>1663</v>
      </c>
      <c r="C167" s="195" t="s">
        <v>1653</v>
      </c>
      <c r="D167" s="196">
        <v>21</v>
      </c>
      <c r="E167" s="197">
        <v>858.91696029735044</v>
      </c>
      <c r="F167" s="197">
        <v>18037.256166244359</v>
      </c>
      <c r="G167" s="198" t="s">
        <v>1654</v>
      </c>
      <c r="H167" s="198">
        <v>1512</v>
      </c>
    </row>
    <row r="168" spans="2:8" ht="15" x14ac:dyDescent="0.25">
      <c r="B168" s="189" t="s">
        <v>1664</v>
      </c>
      <c r="C168" s="190" t="s">
        <v>355</v>
      </c>
      <c r="D168" s="191">
        <v>9</v>
      </c>
      <c r="E168" s="192">
        <v>246.5</v>
      </c>
      <c r="F168" s="192">
        <v>2218.5</v>
      </c>
      <c r="G168" s="193" t="s">
        <v>1651</v>
      </c>
      <c r="H168" s="193">
        <v>1512</v>
      </c>
    </row>
    <row r="169" spans="2:8" ht="15" x14ac:dyDescent="0.25">
      <c r="B169" s="194" t="s">
        <v>1671</v>
      </c>
      <c r="C169" s="195" t="s">
        <v>356</v>
      </c>
      <c r="D169" s="196">
        <v>0</v>
      </c>
      <c r="E169" s="197">
        <v>444.53228917292074</v>
      </c>
      <c r="F169" s="197">
        <v>0</v>
      </c>
      <c r="G169" s="198" t="s">
        <v>1651</v>
      </c>
      <c r="H169" s="198">
        <v>1530</v>
      </c>
    </row>
    <row r="170" spans="2:8" ht="15" x14ac:dyDescent="0.25">
      <c r="B170" s="189" t="s">
        <v>1658</v>
      </c>
      <c r="C170" s="190" t="s">
        <v>1653</v>
      </c>
      <c r="D170" s="191">
        <v>200</v>
      </c>
      <c r="E170" s="192">
        <v>412.65956623293988</v>
      </c>
      <c r="F170" s="192">
        <v>82531.913246587981</v>
      </c>
      <c r="G170" s="193" t="s">
        <v>1659</v>
      </c>
      <c r="H170" s="193">
        <v>1540</v>
      </c>
    </row>
    <row r="171" spans="2:8" ht="15" x14ac:dyDescent="0.25">
      <c r="B171" s="194" t="s">
        <v>1650</v>
      </c>
      <c r="C171" s="195" t="s">
        <v>356</v>
      </c>
      <c r="D171" s="196">
        <v>101</v>
      </c>
      <c r="E171" s="197">
        <v>685.08452972448958</v>
      </c>
      <c r="F171" s="197">
        <v>69193.537502173451</v>
      </c>
      <c r="G171" s="198" t="s">
        <v>1651</v>
      </c>
      <c r="H171" s="198">
        <v>1540</v>
      </c>
    </row>
    <row r="172" spans="2:8" ht="15" x14ac:dyDescent="0.25">
      <c r="B172" s="189" t="s">
        <v>1663</v>
      </c>
      <c r="C172" s="190" t="s">
        <v>1653</v>
      </c>
      <c r="D172" s="191">
        <v>28</v>
      </c>
      <c r="E172" s="192">
        <v>858.91696029735044</v>
      </c>
      <c r="F172" s="192">
        <v>24049.674888325811</v>
      </c>
      <c r="G172" s="193" t="s">
        <v>1654</v>
      </c>
      <c r="H172" s="193">
        <v>1552</v>
      </c>
    </row>
    <row r="173" spans="2:8" ht="15" x14ac:dyDescent="0.25">
      <c r="B173" s="194" t="s">
        <v>1666</v>
      </c>
      <c r="C173" s="195" t="s">
        <v>356</v>
      </c>
      <c r="D173" s="196">
        <v>4</v>
      </c>
      <c r="E173" s="197">
        <v>332.52460871838827</v>
      </c>
      <c r="F173" s="197">
        <v>1330.0984348735531</v>
      </c>
      <c r="G173" s="198" t="s">
        <v>1667</v>
      </c>
      <c r="H173" s="198">
        <v>1570</v>
      </c>
    </row>
    <row r="174" spans="2:8" ht="15" x14ac:dyDescent="0.25">
      <c r="B174" s="189" t="s">
        <v>1650</v>
      </c>
      <c r="C174" s="190" t="s">
        <v>356</v>
      </c>
      <c r="D174" s="191">
        <v>46</v>
      </c>
      <c r="E174" s="192">
        <v>685.08452972448958</v>
      </c>
      <c r="F174" s="192">
        <v>31513.888367326523</v>
      </c>
      <c r="G174" s="193" t="s">
        <v>1651</v>
      </c>
      <c r="H174" s="193">
        <v>1570</v>
      </c>
    </row>
    <row r="175" spans="2:8" ht="15" x14ac:dyDescent="0.25">
      <c r="B175" s="194" t="s">
        <v>1668</v>
      </c>
      <c r="C175" s="195" t="s">
        <v>355</v>
      </c>
      <c r="D175" s="196">
        <v>12</v>
      </c>
      <c r="E175" s="197">
        <v>901.83735540549128</v>
      </c>
      <c r="F175" s="197">
        <v>10822.048264865894</v>
      </c>
      <c r="G175" s="198" t="s">
        <v>1667</v>
      </c>
      <c r="H175" s="198">
        <v>1573</v>
      </c>
    </row>
    <row r="176" spans="2:8" ht="15" x14ac:dyDescent="0.25">
      <c r="B176" s="189" t="s">
        <v>1670</v>
      </c>
      <c r="C176" s="190" t="s">
        <v>356</v>
      </c>
      <c r="D176" s="191">
        <v>12</v>
      </c>
      <c r="E176" s="192">
        <v>508.42909319374786</v>
      </c>
      <c r="F176" s="192">
        <v>6101.1491183249746</v>
      </c>
      <c r="G176" s="193" t="s">
        <v>1661</v>
      </c>
      <c r="H176" s="193">
        <v>1584</v>
      </c>
    </row>
    <row r="177" spans="2:8" ht="15" x14ac:dyDescent="0.25">
      <c r="B177" s="194" t="s">
        <v>1660</v>
      </c>
      <c r="C177" s="195" t="s">
        <v>355</v>
      </c>
      <c r="D177" s="196">
        <v>2</v>
      </c>
      <c r="E177" s="197">
        <v>19.147665484160999</v>
      </c>
      <c r="F177" s="197">
        <v>38.295330968321998</v>
      </c>
      <c r="G177" s="198" t="s">
        <v>1661</v>
      </c>
      <c r="H177" s="198">
        <v>1584</v>
      </c>
    </row>
    <row r="178" spans="2:8" ht="15" x14ac:dyDescent="0.25">
      <c r="B178" s="189" t="s">
        <v>1650</v>
      </c>
      <c r="C178" s="190" t="s">
        <v>356</v>
      </c>
      <c r="D178" s="191">
        <v>46</v>
      </c>
      <c r="E178" s="192">
        <v>685.08452972448958</v>
      </c>
      <c r="F178" s="192">
        <v>31513.888367326523</v>
      </c>
      <c r="G178" s="193" t="s">
        <v>1651</v>
      </c>
      <c r="H178" s="193">
        <v>1587</v>
      </c>
    </row>
    <row r="179" spans="2:8" ht="15" x14ac:dyDescent="0.25">
      <c r="B179" s="194" t="s">
        <v>1664</v>
      </c>
      <c r="C179" s="195" t="s">
        <v>355</v>
      </c>
      <c r="D179" s="196">
        <v>9</v>
      </c>
      <c r="E179" s="197">
        <v>246.5</v>
      </c>
      <c r="F179" s="197">
        <v>2218.5</v>
      </c>
      <c r="G179" s="198" t="s">
        <v>1651</v>
      </c>
      <c r="H179" s="198">
        <v>1596</v>
      </c>
    </row>
    <row r="180" spans="2:8" ht="15" x14ac:dyDescent="0.25">
      <c r="B180" s="189" t="s">
        <v>1672</v>
      </c>
      <c r="C180" s="190" t="s">
        <v>1653</v>
      </c>
      <c r="D180" s="191">
        <v>5</v>
      </c>
      <c r="E180" s="192">
        <v>75.832140006051006</v>
      </c>
      <c r="F180" s="192">
        <v>379.16070003025504</v>
      </c>
      <c r="G180" s="193" t="s">
        <v>1661</v>
      </c>
      <c r="H180" s="193">
        <v>1615</v>
      </c>
    </row>
    <row r="181" spans="2:8" ht="15" x14ac:dyDescent="0.25">
      <c r="B181" s="194" t="s">
        <v>1655</v>
      </c>
      <c r="C181" s="195" t="s">
        <v>1656</v>
      </c>
      <c r="D181" s="196">
        <v>3</v>
      </c>
      <c r="E181" s="197">
        <v>722.60968396089356</v>
      </c>
      <c r="F181" s="197">
        <v>2167.8290518826807</v>
      </c>
      <c r="G181" s="198" t="s">
        <v>1654</v>
      </c>
      <c r="H181" s="198">
        <v>1617</v>
      </c>
    </row>
    <row r="182" spans="2:8" ht="15" x14ac:dyDescent="0.25">
      <c r="B182" s="189" t="s">
        <v>1671</v>
      </c>
      <c r="C182" s="190" t="s">
        <v>356</v>
      </c>
      <c r="D182" s="191">
        <v>0</v>
      </c>
      <c r="E182" s="192">
        <v>444.53228917292074</v>
      </c>
      <c r="F182" s="192">
        <v>0</v>
      </c>
      <c r="G182" s="193" t="s">
        <v>1651</v>
      </c>
      <c r="H182" s="193">
        <v>1620</v>
      </c>
    </row>
    <row r="183" spans="2:8" ht="15" x14ac:dyDescent="0.25">
      <c r="B183" s="194" t="s">
        <v>1662</v>
      </c>
      <c r="C183" s="195" t="s">
        <v>1656</v>
      </c>
      <c r="D183" s="196">
        <v>90</v>
      </c>
      <c r="E183" s="197">
        <v>918.94676988651963</v>
      </c>
      <c r="F183" s="197">
        <v>82705.20928978677</v>
      </c>
      <c r="G183" s="198" t="s">
        <v>1661</v>
      </c>
      <c r="H183" s="198">
        <v>1656</v>
      </c>
    </row>
    <row r="184" spans="2:8" ht="15" x14ac:dyDescent="0.25">
      <c r="B184" s="189" t="s">
        <v>1666</v>
      </c>
      <c r="C184" s="190" t="s">
        <v>356</v>
      </c>
      <c r="D184" s="191">
        <v>9</v>
      </c>
      <c r="E184" s="192">
        <v>332.52460871838827</v>
      </c>
      <c r="F184" s="192">
        <v>2992.7214784654943</v>
      </c>
      <c r="G184" s="193" t="s">
        <v>1667</v>
      </c>
      <c r="H184" s="193">
        <v>1665</v>
      </c>
    </row>
    <row r="185" spans="2:8" ht="15" x14ac:dyDescent="0.25">
      <c r="B185" s="194" t="s">
        <v>1670</v>
      </c>
      <c r="C185" s="195" t="s">
        <v>356</v>
      </c>
      <c r="D185" s="196">
        <v>12</v>
      </c>
      <c r="E185" s="197">
        <v>508.42909319374786</v>
      </c>
      <c r="F185" s="197">
        <v>6101.1491183249746</v>
      </c>
      <c r="G185" s="198" t="s">
        <v>1661</v>
      </c>
      <c r="H185" s="198">
        <v>1680</v>
      </c>
    </row>
    <row r="186" spans="2:8" ht="15" x14ac:dyDescent="0.25">
      <c r="B186" s="189" t="s">
        <v>1668</v>
      </c>
      <c r="C186" s="190" t="s">
        <v>355</v>
      </c>
      <c r="D186" s="191">
        <v>20</v>
      </c>
      <c r="E186" s="192">
        <v>901.83735540549128</v>
      </c>
      <c r="F186" s="192">
        <v>18036.747108109827</v>
      </c>
      <c r="G186" s="193" t="s">
        <v>1667</v>
      </c>
      <c r="H186" s="193">
        <v>1682</v>
      </c>
    </row>
    <row r="187" spans="2:8" ht="15" x14ac:dyDescent="0.25">
      <c r="B187" s="194" t="s">
        <v>1650</v>
      </c>
      <c r="C187" s="195" t="s">
        <v>356</v>
      </c>
      <c r="D187" s="196">
        <v>101</v>
      </c>
      <c r="E187" s="197">
        <v>685.08452972448958</v>
      </c>
      <c r="F187" s="197">
        <v>69193.537502173451</v>
      </c>
      <c r="G187" s="198" t="s">
        <v>1651</v>
      </c>
      <c r="H187" s="198">
        <v>1690</v>
      </c>
    </row>
    <row r="188" spans="2:8" ht="15" x14ac:dyDescent="0.25">
      <c r="B188" s="189" t="s">
        <v>2217</v>
      </c>
      <c r="C188" s="190" t="s">
        <v>1653</v>
      </c>
      <c r="D188" s="191">
        <v>15</v>
      </c>
      <c r="E188" s="192">
        <v>95.535014098134994</v>
      </c>
      <c r="F188" s="192">
        <v>1433.0252114720249</v>
      </c>
      <c r="G188" s="193" t="s">
        <v>1654</v>
      </c>
      <c r="H188" s="193">
        <v>1690</v>
      </c>
    </row>
    <row r="189" spans="2:8" ht="15" x14ac:dyDescent="0.25">
      <c r="B189" s="194" t="s">
        <v>1671</v>
      </c>
      <c r="C189" s="195" t="s">
        <v>356</v>
      </c>
      <c r="D189" s="196">
        <v>0</v>
      </c>
      <c r="E189" s="197">
        <v>444.53228917292074</v>
      </c>
      <c r="F189" s="197">
        <v>0</v>
      </c>
      <c r="G189" s="198" t="s">
        <v>1651</v>
      </c>
      <c r="H189" s="198">
        <v>1696</v>
      </c>
    </row>
    <row r="190" spans="2:8" ht="15" x14ac:dyDescent="0.25">
      <c r="B190" s="189" t="s">
        <v>1655</v>
      </c>
      <c r="C190" s="190" t="s">
        <v>1656</v>
      </c>
      <c r="D190" s="191">
        <v>2</v>
      </c>
      <c r="E190" s="192">
        <v>722.60968396089356</v>
      </c>
      <c r="F190" s="192">
        <v>1445.2193679217871</v>
      </c>
      <c r="G190" s="193" t="s">
        <v>1654</v>
      </c>
      <c r="H190" s="193">
        <v>1701</v>
      </c>
    </row>
    <row r="191" spans="2:8" ht="15" x14ac:dyDescent="0.25">
      <c r="B191" s="194" t="s">
        <v>1665</v>
      </c>
      <c r="C191" s="195" t="s">
        <v>1656</v>
      </c>
      <c r="D191" s="196">
        <v>14</v>
      </c>
      <c r="E191" s="197">
        <v>710.13379041844917</v>
      </c>
      <c r="F191" s="197">
        <v>9941.8730658582881</v>
      </c>
      <c r="G191" s="198" t="s">
        <v>1659</v>
      </c>
      <c r="H191" s="198">
        <v>1710</v>
      </c>
    </row>
    <row r="192" spans="2:8" ht="15" x14ac:dyDescent="0.25">
      <c r="B192" s="189" t="s">
        <v>1670</v>
      </c>
      <c r="C192" s="190" t="s">
        <v>356</v>
      </c>
      <c r="D192" s="191">
        <v>2</v>
      </c>
      <c r="E192" s="192">
        <v>508.42909319374786</v>
      </c>
      <c r="F192" s="192">
        <v>1016.8581863874957</v>
      </c>
      <c r="G192" s="193" t="s">
        <v>1661</v>
      </c>
      <c r="H192" s="193">
        <v>1728</v>
      </c>
    </row>
    <row r="193" spans="2:8" ht="15" x14ac:dyDescent="0.25">
      <c r="B193" s="194" t="s">
        <v>1655</v>
      </c>
      <c r="C193" s="195" t="s">
        <v>1656</v>
      </c>
      <c r="D193" s="196">
        <v>2</v>
      </c>
      <c r="E193" s="197">
        <v>722.60968396089356</v>
      </c>
      <c r="F193" s="197">
        <v>1445.2193679217871</v>
      </c>
      <c r="G193" s="198" t="s">
        <v>1654</v>
      </c>
      <c r="H193" s="198">
        <v>1740</v>
      </c>
    </row>
    <row r="194" spans="2:8" ht="15" x14ac:dyDescent="0.25">
      <c r="B194" s="189" t="s">
        <v>1663</v>
      </c>
      <c r="C194" s="190" t="s">
        <v>1653</v>
      </c>
      <c r="D194" s="191">
        <v>28</v>
      </c>
      <c r="E194" s="192">
        <v>858.91696029735044</v>
      </c>
      <c r="F194" s="192">
        <v>24049.674888325811</v>
      </c>
      <c r="G194" s="193" t="s">
        <v>1654</v>
      </c>
      <c r="H194" s="193">
        <v>1744</v>
      </c>
    </row>
    <row r="195" spans="2:8" ht="15" x14ac:dyDescent="0.25">
      <c r="B195" s="194" t="s">
        <v>1650</v>
      </c>
      <c r="C195" s="195" t="s">
        <v>356</v>
      </c>
      <c r="D195" s="196">
        <v>101</v>
      </c>
      <c r="E195" s="197">
        <v>685.08452972448958</v>
      </c>
      <c r="F195" s="197">
        <v>69193.537502173451</v>
      </c>
      <c r="G195" s="198" t="s">
        <v>1651</v>
      </c>
      <c r="H195" s="198">
        <v>1746</v>
      </c>
    </row>
    <row r="196" spans="2:8" ht="15" x14ac:dyDescent="0.25">
      <c r="B196" s="189" t="s">
        <v>1666</v>
      </c>
      <c r="C196" s="190" t="s">
        <v>356</v>
      </c>
      <c r="D196" s="191">
        <v>4</v>
      </c>
      <c r="E196" s="192">
        <v>332.52460871838827</v>
      </c>
      <c r="F196" s="192">
        <v>1330.0984348735531</v>
      </c>
      <c r="G196" s="193" t="s">
        <v>1667</v>
      </c>
      <c r="H196" s="193">
        <v>1767</v>
      </c>
    </row>
    <row r="197" spans="2:8" ht="15" x14ac:dyDescent="0.25">
      <c r="B197" s="194" t="s">
        <v>1670</v>
      </c>
      <c r="C197" s="195" t="s">
        <v>356</v>
      </c>
      <c r="D197" s="196">
        <v>2</v>
      </c>
      <c r="E197" s="197">
        <v>508.42909319374786</v>
      </c>
      <c r="F197" s="197">
        <v>1016.8581863874957</v>
      </c>
      <c r="G197" s="198" t="s">
        <v>1661</v>
      </c>
      <c r="H197" s="198">
        <v>1792</v>
      </c>
    </row>
    <row r="198" spans="2:8" ht="15" x14ac:dyDescent="0.25">
      <c r="B198" s="189" t="s">
        <v>1650</v>
      </c>
      <c r="C198" s="190" t="s">
        <v>356</v>
      </c>
      <c r="D198" s="191">
        <v>46</v>
      </c>
      <c r="E198" s="192">
        <v>685.08452972448958</v>
      </c>
      <c r="F198" s="192">
        <v>31513.888367326523</v>
      </c>
      <c r="G198" s="193" t="s">
        <v>1651</v>
      </c>
      <c r="H198" s="193">
        <v>1860</v>
      </c>
    </row>
    <row r="199" spans="2:8" ht="15" x14ac:dyDescent="0.25">
      <c r="B199" s="194" t="s">
        <v>1657</v>
      </c>
      <c r="C199" s="195" t="s">
        <v>355</v>
      </c>
      <c r="D199" s="196">
        <v>2</v>
      </c>
      <c r="E199" s="197">
        <v>40.333238638787542</v>
      </c>
      <c r="F199" s="197">
        <v>80.666477277575083</v>
      </c>
      <c r="G199" s="198" t="s">
        <v>1654</v>
      </c>
      <c r="H199" s="198">
        <v>1911</v>
      </c>
    </row>
    <row r="200" spans="2:8" ht="15" x14ac:dyDescent="0.25">
      <c r="B200" s="189" t="s">
        <v>1670</v>
      </c>
      <c r="C200" s="190" t="s">
        <v>356</v>
      </c>
      <c r="D200" s="191">
        <v>2</v>
      </c>
      <c r="E200" s="192">
        <v>508.42909319374786</v>
      </c>
      <c r="F200" s="192">
        <v>1016.8581863874957</v>
      </c>
      <c r="G200" s="193" t="s">
        <v>1661</v>
      </c>
      <c r="H200" s="193">
        <v>1920</v>
      </c>
    </row>
    <row r="201" spans="2:8" ht="15" x14ac:dyDescent="0.25">
      <c r="B201" s="194" t="s">
        <v>1670</v>
      </c>
      <c r="C201" s="195" t="s">
        <v>356</v>
      </c>
      <c r="D201" s="196">
        <v>2</v>
      </c>
      <c r="E201" s="197">
        <v>508.42909319374786</v>
      </c>
      <c r="F201" s="197">
        <v>1016.8581863874957</v>
      </c>
      <c r="G201" s="198" t="s">
        <v>1661</v>
      </c>
      <c r="H201" s="198">
        <v>1920</v>
      </c>
    </row>
    <row r="202" spans="2:8" ht="15" x14ac:dyDescent="0.25">
      <c r="B202" s="189" t="s">
        <v>1650</v>
      </c>
      <c r="C202" s="190" t="s">
        <v>356</v>
      </c>
      <c r="D202" s="191">
        <v>101</v>
      </c>
      <c r="E202" s="192">
        <v>685.08452972448958</v>
      </c>
      <c r="F202" s="192">
        <v>69193.537502173451</v>
      </c>
      <c r="G202" s="193" t="s">
        <v>1651</v>
      </c>
      <c r="H202" s="193">
        <v>1932</v>
      </c>
    </row>
    <row r="203" spans="2:8" ht="15" x14ac:dyDescent="0.25">
      <c r="B203" s="194" t="s">
        <v>1650</v>
      </c>
      <c r="C203" s="195" t="s">
        <v>356</v>
      </c>
      <c r="D203" s="196">
        <v>46</v>
      </c>
      <c r="E203" s="197">
        <v>685.08452972448958</v>
      </c>
      <c r="F203" s="197">
        <v>31513.888367326523</v>
      </c>
      <c r="G203" s="198" t="s">
        <v>1651</v>
      </c>
      <c r="H203" s="198">
        <v>1944</v>
      </c>
    </row>
    <row r="204" spans="2:8" ht="15" x14ac:dyDescent="0.25">
      <c r="B204" s="189" t="s">
        <v>1650</v>
      </c>
      <c r="C204" s="190" t="s">
        <v>356</v>
      </c>
      <c r="D204" s="191">
        <v>46</v>
      </c>
      <c r="E204" s="192">
        <v>685.08452972448958</v>
      </c>
      <c r="F204" s="192">
        <v>31513.888367326523</v>
      </c>
      <c r="G204" s="193" t="s">
        <v>1651</v>
      </c>
      <c r="H204" s="193">
        <v>1947</v>
      </c>
    </row>
    <row r="205" spans="2:8" ht="15" x14ac:dyDescent="0.25">
      <c r="B205" s="194" t="s">
        <v>1671</v>
      </c>
      <c r="C205" s="195" t="s">
        <v>356</v>
      </c>
      <c r="D205" s="196">
        <v>1</v>
      </c>
      <c r="E205" s="197">
        <v>444.53228917292074</v>
      </c>
      <c r="F205" s="197">
        <v>444.53228917292074</v>
      </c>
      <c r="G205" s="198" t="s">
        <v>1651</v>
      </c>
      <c r="H205" s="198">
        <v>1962</v>
      </c>
    </row>
    <row r="206" spans="2:8" ht="15" x14ac:dyDescent="0.25">
      <c r="B206" s="189" t="s">
        <v>1664</v>
      </c>
      <c r="C206" s="190" t="s">
        <v>355</v>
      </c>
      <c r="D206" s="191">
        <v>20</v>
      </c>
      <c r="E206" s="192">
        <v>246.5</v>
      </c>
      <c r="F206" s="192">
        <v>4930</v>
      </c>
      <c r="G206" s="193" t="s">
        <v>1651</v>
      </c>
      <c r="H206" s="193">
        <v>1968</v>
      </c>
    </row>
    <row r="207" spans="2:8" ht="15" x14ac:dyDescent="0.25">
      <c r="B207" s="194" t="s">
        <v>1666</v>
      </c>
      <c r="C207" s="195" t="s">
        <v>356</v>
      </c>
      <c r="D207" s="196">
        <v>9</v>
      </c>
      <c r="E207" s="197">
        <v>332.52460871838827</v>
      </c>
      <c r="F207" s="197">
        <v>2992.7214784654943</v>
      </c>
      <c r="G207" s="198" t="s">
        <v>1667</v>
      </c>
      <c r="H207" s="198">
        <v>1972</v>
      </c>
    </row>
    <row r="208" spans="2:8" ht="15" x14ac:dyDescent="0.25">
      <c r="B208" s="189" t="s">
        <v>1650</v>
      </c>
      <c r="C208" s="190" t="s">
        <v>356</v>
      </c>
      <c r="D208" s="191">
        <v>101</v>
      </c>
      <c r="E208" s="192">
        <v>685.08452972448958</v>
      </c>
      <c r="F208" s="192">
        <v>69193.537502173451</v>
      </c>
      <c r="G208" s="193" t="s">
        <v>1651</v>
      </c>
      <c r="H208" s="193">
        <v>2023</v>
      </c>
    </row>
    <row r="209" spans="2:8" ht="15" x14ac:dyDescent="0.25">
      <c r="B209" s="194" t="s">
        <v>1662</v>
      </c>
      <c r="C209" s="195" t="s">
        <v>1656</v>
      </c>
      <c r="D209" s="196">
        <v>73</v>
      </c>
      <c r="E209" s="197">
        <v>918.94676988651963</v>
      </c>
      <c r="F209" s="197">
        <v>67083.114201715929</v>
      </c>
      <c r="G209" s="198" t="s">
        <v>1661</v>
      </c>
      <c r="H209" s="198">
        <v>2025</v>
      </c>
    </row>
    <row r="210" spans="2:8" ht="15" x14ac:dyDescent="0.25">
      <c r="B210" s="189" t="s">
        <v>1660</v>
      </c>
      <c r="C210" s="190" t="s">
        <v>355</v>
      </c>
      <c r="D210" s="191">
        <v>2</v>
      </c>
      <c r="E210" s="192">
        <v>19.147665484160999</v>
      </c>
      <c r="F210" s="192">
        <v>38.295330968321998</v>
      </c>
      <c r="G210" s="193" t="s">
        <v>1661</v>
      </c>
      <c r="H210" s="193">
        <v>2032</v>
      </c>
    </row>
    <row r="211" spans="2:8" ht="15" x14ac:dyDescent="0.25">
      <c r="B211" s="194" t="s">
        <v>1655</v>
      </c>
      <c r="C211" s="195" t="s">
        <v>1656</v>
      </c>
      <c r="D211" s="196">
        <v>2</v>
      </c>
      <c r="E211" s="197">
        <v>722.60968396089356</v>
      </c>
      <c r="F211" s="197">
        <v>1445.2193679217871</v>
      </c>
      <c r="G211" s="198" t="s">
        <v>1654</v>
      </c>
      <c r="H211" s="198">
        <v>2035</v>
      </c>
    </row>
    <row r="212" spans="2:8" ht="15" x14ac:dyDescent="0.25">
      <c r="B212" s="189" t="s">
        <v>1662</v>
      </c>
      <c r="C212" s="190" t="s">
        <v>1656</v>
      </c>
      <c r="D212" s="191">
        <v>73</v>
      </c>
      <c r="E212" s="192">
        <v>918.94676988651963</v>
      </c>
      <c r="F212" s="192">
        <v>67083.114201715929</v>
      </c>
      <c r="G212" s="193" t="s">
        <v>1661</v>
      </c>
      <c r="H212" s="193">
        <v>2040</v>
      </c>
    </row>
    <row r="213" spans="2:8" ht="15" x14ac:dyDescent="0.25">
      <c r="B213" s="194" t="s">
        <v>1663</v>
      </c>
      <c r="C213" s="195" t="s">
        <v>1653</v>
      </c>
      <c r="D213" s="196">
        <v>21</v>
      </c>
      <c r="E213" s="197">
        <v>858.91696029735044</v>
      </c>
      <c r="F213" s="197">
        <v>18037.256166244359</v>
      </c>
      <c r="G213" s="198" t="s">
        <v>1654</v>
      </c>
      <c r="H213" s="198">
        <v>2040</v>
      </c>
    </row>
    <row r="214" spans="2:8" ht="15" x14ac:dyDescent="0.25">
      <c r="B214" s="189" t="s">
        <v>1669</v>
      </c>
      <c r="C214" s="190" t="s">
        <v>1656</v>
      </c>
      <c r="D214" s="191">
        <v>35</v>
      </c>
      <c r="E214" s="192">
        <v>58.506537185795999</v>
      </c>
      <c r="F214" s="192">
        <v>2047.7288015028601</v>
      </c>
      <c r="G214" s="193" t="s">
        <v>1659</v>
      </c>
      <c r="H214" s="193">
        <v>2040</v>
      </c>
    </row>
    <row r="215" spans="2:8" ht="15" x14ac:dyDescent="0.25">
      <c r="B215" s="194" t="s">
        <v>1668</v>
      </c>
      <c r="C215" s="195" t="s">
        <v>355</v>
      </c>
      <c r="D215" s="196">
        <v>12</v>
      </c>
      <c r="E215" s="197">
        <v>901.83735540549128</v>
      </c>
      <c r="F215" s="197">
        <v>10822.048264865894</v>
      </c>
      <c r="G215" s="198" t="s">
        <v>1667</v>
      </c>
      <c r="H215" s="198">
        <v>2045</v>
      </c>
    </row>
    <row r="216" spans="2:8" ht="15" x14ac:dyDescent="0.25">
      <c r="B216" s="189" t="s">
        <v>2217</v>
      </c>
      <c r="C216" s="190" t="s">
        <v>1653</v>
      </c>
      <c r="D216" s="191">
        <v>7</v>
      </c>
      <c r="E216" s="192">
        <v>95.535014098134994</v>
      </c>
      <c r="F216" s="192">
        <v>668.74509868694497</v>
      </c>
      <c r="G216" s="193" t="s">
        <v>1654</v>
      </c>
      <c r="H216" s="193">
        <v>2052</v>
      </c>
    </row>
    <row r="217" spans="2:8" ht="15" x14ac:dyDescent="0.25">
      <c r="B217" s="194" t="s">
        <v>1657</v>
      </c>
      <c r="C217" s="195" t="s">
        <v>355</v>
      </c>
      <c r="D217" s="196">
        <v>2</v>
      </c>
      <c r="E217" s="197">
        <v>40.333238638787542</v>
      </c>
      <c r="F217" s="197">
        <v>80.666477277575083</v>
      </c>
      <c r="G217" s="198" t="s">
        <v>1654</v>
      </c>
      <c r="H217" s="198">
        <v>2075</v>
      </c>
    </row>
    <row r="218" spans="2:8" ht="15" x14ac:dyDescent="0.25">
      <c r="B218" s="189" t="s">
        <v>1663</v>
      </c>
      <c r="C218" s="190" t="s">
        <v>1653</v>
      </c>
      <c r="D218" s="191">
        <v>28</v>
      </c>
      <c r="E218" s="192">
        <v>858.91696029735044</v>
      </c>
      <c r="F218" s="192">
        <v>24049.674888325811</v>
      </c>
      <c r="G218" s="193" t="s">
        <v>1654</v>
      </c>
      <c r="H218" s="193">
        <v>2080</v>
      </c>
    </row>
    <row r="219" spans="2:8" ht="15" x14ac:dyDescent="0.25">
      <c r="B219" s="194" t="s">
        <v>1650</v>
      </c>
      <c r="C219" s="195" t="s">
        <v>356</v>
      </c>
      <c r="D219" s="196">
        <v>101</v>
      </c>
      <c r="E219" s="197">
        <v>685.08452972448958</v>
      </c>
      <c r="F219" s="197">
        <v>69193.537502173451</v>
      </c>
      <c r="G219" s="198" t="s">
        <v>1651</v>
      </c>
      <c r="H219" s="198">
        <v>2085</v>
      </c>
    </row>
    <row r="220" spans="2:8" ht="15" x14ac:dyDescent="0.25">
      <c r="B220" s="189" t="s">
        <v>1672</v>
      </c>
      <c r="C220" s="190" t="s">
        <v>1653</v>
      </c>
      <c r="D220" s="191">
        <v>5</v>
      </c>
      <c r="E220" s="192">
        <v>75.832140006051006</v>
      </c>
      <c r="F220" s="192">
        <v>379.16070003025504</v>
      </c>
      <c r="G220" s="193" t="s">
        <v>1661</v>
      </c>
      <c r="H220" s="193">
        <v>2106</v>
      </c>
    </row>
    <row r="221" spans="2:8" ht="15" x14ac:dyDescent="0.25">
      <c r="B221" s="194" t="s">
        <v>1650</v>
      </c>
      <c r="C221" s="195" t="s">
        <v>356</v>
      </c>
      <c r="D221" s="196">
        <v>101</v>
      </c>
      <c r="E221" s="197">
        <v>685.08452972448958</v>
      </c>
      <c r="F221" s="197">
        <v>69193.537502173451</v>
      </c>
      <c r="G221" s="198" t="s">
        <v>1651</v>
      </c>
      <c r="H221" s="198">
        <v>2115</v>
      </c>
    </row>
    <row r="222" spans="2:8" ht="15" x14ac:dyDescent="0.25">
      <c r="B222" s="189" t="s">
        <v>1672</v>
      </c>
      <c r="C222" s="190" t="s">
        <v>1653</v>
      </c>
      <c r="D222" s="191">
        <v>23</v>
      </c>
      <c r="E222" s="192">
        <v>75.832140006051006</v>
      </c>
      <c r="F222" s="192">
        <v>1744.1392201391732</v>
      </c>
      <c r="G222" s="193" t="s">
        <v>1661</v>
      </c>
      <c r="H222" s="193">
        <v>2121</v>
      </c>
    </row>
    <row r="223" spans="2:8" ht="15" x14ac:dyDescent="0.25">
      <c r="B223" s="194" t="s">
        <v>1658</v>
      </c>
      <c r="C223" s="195" t="s">
        <v>1653</v>
      </c>
      <c r="D223" s="196">
        <v>200</v>
      </c>
      <c r="E223" s="197">
        <v>412.65956623293988</v>
      </c>
      <c r="F223" s="197">
        <v>82531.913246587981</v>
      </c>
      <c r="G223" s="198" t="s">
        <v>1659</v>
      </c>
      <c r="H223" s="198">
        <v>2130</v>
      </c>
    </row>
    <row r="224" spans="2:8" ht="15" x14ac:dyDescent="0.25">
      <c r="B224" s="189" t="s">
        <v>1655</v>
      </c>
      <c r="C224" s="190" t="s">
        <v>1656</v>
      </c>
      <c r="D224" s="191">
        <v>2</v>
      </c>
      <c r="E224" s="192">
        <v>722.60968396089356</v>
      </c>
      <c r="F224" s="192">
        <v>1445.2193679217871</v>
      </c>
      <c r="G224" s="193" t="s">
        <v>1654</v>
      </c>
      <c r="H224" s="193">
        <v>2142</v>
      </c>
    </row>
    <row r="225" spans="2:8" ht="15" x14ac:dyDescent="0.25">
      <c r="B225" s="194" t="s">
        <v>1666</v>
      </c>
      <c r="C225" s="195" t="s">
        <v>356</v>
      </c>
      <c r="D225" s="196">
        <v>9</v>
      </c>
      <c r="E225" s="197">
        <v>332.52460871838827</v>
      </c>
      <c r="F225" s="197">
        <v>2992.7214784654943</v>
      </c>
      <c r="G225" s="198" t="s">
        <v>1667</v>
      </c>
      <c r="H225" s="198">
        <v>2152</v>
      </c>
    </row>
    <row r="226" spans="2:8" ht="15" x14ac:dyDescent="0.25">
      <c r="B226" s="189" t="s">
        <v>2217</v>
      </c>
      <c r="C226" s="190" t="s">
        <v>1653</v>
      </c>
      <c r="D226" s="191">
        <v>7</v>
      </c>
      <c r="E226" s="192">
        <v>95.535014098134994</v>
      </c>
      <c r="F226" s="192">
        <v>668.74509868694497</v>
      </c>
      <c r="G226" s="193" t="s">
        <v>1654</v>
      </c>
      <c r="H226" s="193">
        <v>2170</v>
      </c>
    </row>
    <row r="227" spans="2:8" ht="15" x14ac:dyDescent="0.25">
      <c r="B227" s="194" t="s">
        <v>1671</v>
      </c>
      <c r="C227" s="195" t="s">
        <v>356</v>
      </c>
      <c r="D227" s="196">
        <v>0</v>
      </c>
      <c r="E227" s="197">
        <v>444.53228917292074</v>
      </c>
      <c r="F227" s="197">
        <v>0</v>
      </c>
      <c r="G227" s="198" t="s">
        <v>1651</v>
      </c>
      <c r="H227" s="198">
        <v>2172</v>
      </c>
    </row>
    <row r="228" spans="2:8" ht="15" x14ac:dyDescent="0.25">
      <c r="B228" s="189" t="s">
        <v>1655</v>
      </c>
      <c r="C228" s="190" t="s">
        <v>1656</v>
      </c>
      <c r="D228" s="191">
        <v>2</v>
      </c>
      <c r="E228" s="192">
        <v>722.60968396089356</v>
      </c>
      <c r="F228" s="192">
        <v>1445.2193679217871</v>
      </c>
      <c r="G228" s="193" t="s">
        <v>1654</v>
      </c>
      <c r="H228" s="193">
        <v>2177</v>
      </c>
    </row>
    <row r="229" spans="2:8" ht="15" x14ac:dyDescent="0.25">
      <c r="B229" s="194" t="s">
        <v>1658</v>
      </c>
      <c r="C229" s="195" t="s">
        <v>1653</v>
      </c>
      <c r="D229" s="196">
        <v>174</v>
      </c>
      <c r="E229" s="197">
        <v>412.65956623293988</v>
      </c>
      <c r="F229" s="197">
        <v>71802.764524531536</v>
      </c>
      <c r="G229" s="198" t="s">
        <v>1659</v>
      </c>
      <c r="H229" s="198">
        <v>2190</v>
      </c>
    </row>
    <row r="230" spans="2:8" ht="15" x14ac:dyDescent="0.25">
      <c r="B230" s="189" t="s">
        <v>1670</v>
      </c>
      <c r="C230" s="190" t="s">
        <v>356</v>
      </c>
      <c r="D230" s="191">
        <v>2</v>
      </c>
      <c r="E230" s="192">
        <v>508.42909319374786</v>
      </c>
      <c r="F230" s="192">
        <v>1016.8581863874957</v>
      </c>
      <c r="G230" s="193" t="s">
        <v>1661</v>
      </c>
      <c r="H230" s="193">
        <v>2208</v>
      </c>
    </row>
    <row r="231" spans="2:8" ht="15" x14ac:dyDescent="0.25">
      <c r="B231" s="194" t="s">
        <v>1660</v>
      </c>
      <c r="C231" s="195" t="s">
        <v>355</v>
      </c>
      <c r="D231" s="196">
        <v>2</v>
      </c>
      <c r="E231" s="197">
        <v>19.147665484160999</v>
      </c>
      <c r="F231" s="197">
        <v>38.295330968321998</v>
      </c>
      <c r="G231" s="198" t="s">
        <v>1661</v>
      </c>
      <c r="H231" s="198">
        <v>2256</v>
      </c>
    </row>
    <row r="232" spans="2:8" ht="15" x14ac:dyDescent="0.25">
      <c r="B232" s="189" t="s">
        <v>1660</v>
      </c>
      <c r="C232" s="190" t="s">
        <v>355</v>
      </c>
      <c r="D232" s="191">
        <v>2</v>
      </c>
      <c r="E232" s="192">
        <v>19.147665484160999</v>
      </c>
      <c r="F232" s="192">
        <v>38.295330968321998</v>
      </c>
      <c r="G232" s="193" t="s">
        <v>1661</v>
      </c>
      <c r="H232" s="193">
        <v>2268</v>
      </c>
    </row>
    <row r="233" spans="2:8" ht="15" x14ac:dyDescent="0.25">
      <c r="B233" s="194" t="s">
        <v>1666</v>
      </c>
      <c r="C233" s="195" t="s">
        <v>356</v>
      </c>
      <c r="D233" s="196">
        <v>4</v>
      </c>
      <c r="E233" s="197">
        <v>332.52460871838827</v>
      </c>
      <c r="F233" s="197">
        <v>1330.0984348735531</v>
      </c>
      <c r="G233" s="198" t="s">
        <v>1667</v>
      </c>
      <c r="H233" s="198">
        <v>2268</v>
      </c>
    </row>
    <row r="234" spans="2:8" ht="15" x14ac:dyDescent="0.25">
      <c r="B234" s="189" t="s">
        <v>1665</v>
      </c>
      <c r="C234" s="190" t="s">
        <v>1656</v>
      </c>
      <c r="D234" s="191">
        <v>1</v>
      </c>
      <c r="E234" s="192">
        <v>710.13379041844917</v>
      </c>
      <c r="F234" s="192">
        <v>710.13379041844917</v>
      </c>
      <c r="G234" s="193" t="s">
        <v>1659</v>
      </c>
      <c r="H234" s="193">
        <v>2275</v>
      </c>
    </row>
    <row r="235" spans="2:8" ht="15" x14ac:dyDescent="0.25">
      <c r="B235" s="194" t="s">
        <v>1660</v>
      </c>
      <c r="C235" s="195" t="s">
        <v>355</v>
      </c>
      <c r="D235" s="196">
        <v>2</v>
      </c>
      <c r="E235" s="197">
        <v>19.147665484160999</v>
      </c>
      <c r="F235" s="197">
        <v>38.295330968321998</v>
      </c>
      <c r="G235" s="198" t="s">
        <v>1661</v>
      </c>
      <c r="H235" s="198">
        <v>2280</v>
      </c>
    </row>
    <row r="236" spans="2:8" ht="15" x14ac:dyDescent="0.25">
      <c r="B236" s="189" t="s">
        <v>1665</v>
      </c>
      <c r="C236" s="190" t="s">
        <v>1656</v>
      </c>
      <c r="D236" s="191">
        <v>14</v>
      </c>
      <c r="E236" s="192">
        <v>710.13379041844917</v>
      </c>
      <c r="F236" s="192">
        <v>9941.8730658582881</v>
      </c>
      <c r="G236" s="193" t="s">
        <v>1659</v>
      </c>
      <c r="H236" s="193">
        <v>2295</v>
      </c>
    </row>
    <row r="237" spans="2:8" ht="15" x14ac:dyDescent="0.25">
      <c r="B237" s="194" t="s">
        <v>1650</v>
      </c>
      <c r="C237" s="195" t="s">
        <v>356</v>
      </c>
      <c r="D237" s="196">
        <v>46</v>
      </c>
      <c r="E237" s="197">
        <v>685.08452972448958</v>
      </c>
      <c r="F237" s="197">
        <v>31513.888367326523</v>
      </c>
      <c r="G237" s="198" t="s">
        <v>1651</v>
      </c>
      <c r="H237" s="198">
        <v>2299</v>
      </c>
    </row>
    <row r="238" spans="2:8" ht="15" x14ac:dyDescent="0.25">
      <c r="B238" s="189" t="s">
        <v>1658</v>
      </c>
      <c r="C238" s="190" t="s">
        <v>1653</v>
      </c>
      <c r="D238" s="191">
        <v>200</v>
      </c>
      <c r="E238" s="192">
        <v>412.65956623293988</v>
      </c>
      <c r="F238" s="192">
        <v>82531.913246587981</v>
      </c>
      <c r="G238" s="193" t="s">
        <v>1659</v>
      </c>
      <c r="H238" s="193">
        <v>2300</v>
      </c>
    </row>
    <row r="239" spans="2:8" ht="15" x14ac:dyDescent="0.25">
      <c r="B239" s="194" t="s">
        <v>1671</v>
      </c>
      <c r="C239" s="195" t="s">
        <v>356</v>
      </c>
      <c r="D239" s="196">
        <v>0</v>
      </c>
      <c r="E239" s="197">
        <v>444.53228917292074</v>
      </c>
      <c r="F239" s="197">
        <v>0</v>
      </c>
      <c r="G239" s="198" t="s">
        <v>1651</v>
      </c>
      <c r="H239" s="198">
        <v>2310</v>
      </c>
    </row>
    <row r="240" spans="2:8" ht="15" x14ac:dyDescent="0.25">
      <c r="B240" s="189" t="s">
        <v>1650</v>
      </c>
      <c r="C240" s="190" t="s">
        <v>356</v>
      </c>
      <c r="D240" s="191">
        <v>101</v>
      </c>
      <c r="E240" s="192">
        <v>685.08452972448958</v>
      </c>
      <c r="F240" s="192">
        <v>69193.537502173451</v>
      </c>
      <c r="G240" s="193" t="s">
        <v>1651</v>
      </c>
      <c r="H240" s="193">
        <v>2313</v>
      </c>
    </row>
    <row r="241" spans="2:8" ht="15" x14ac:dyDescent="0.25">
      <c r="B241" s="194" t="s">
        <v>1665</v>
      </c>
      <c r="C241" s="195" t="s">
        <v>1656</v>
      </c>
      <c r="D241" s="196">
        <v>14</v>
      </c>
      <c r="E241" s="197">
        <v>710.13379041844917</v>
      </c>
      <c r="F241" s="197">
        <v>9941.8730658582881</v>
      </c>
      <c r="G241" s="198" t="s">
        <v>1659</v>
      </c>
      <c r="H241" s="198">
        <v>2317</v>
      </c>
    </row>
    <row r="242" spans="2:8" ht="15" x14ac:dyDescent="0.25">
      <c r="B242" s="189" t="s">
        <v>1670</v>
      </c>
      <c r="C242" s="190" t="s">
        <v>356</v>
      </c>
      <c r="D242" s="191">
        <v>12</v>
      </c>
      <c r="E242" s="192">
        <v>508.42909319374786</v>
      </c>
      <c r="F242" s="192">
        <v>6101.1491183249746</v>
      </c>
      <c r="G242" s="193" t="s">
        <v>1661</v>
      </c>
      <c r="H242" s="193">
        <v>2320</v>
      </c>
    </row>
    <row r="243" spans="2:8" ht="15" x14ac:dyDescent="0.25">
      <c r="B243" s="194" t="s">
        <v>1668</v>
      </c>
      <c r="C243" s="195" t="s">
        <v>355</v>
      </c>
      <c r="D243" s="196">
        <v>20</v>
      </c>
      <c r="E243" s="197">
        <v>901.83735540549128</v>
      </c>
      <c r="F243" s="197">
        <v>18036.747108109827</v>
      </c>
      <c r="G243" s="198" t="s">
        <v>1667</v>
      </c>
      <c r="H243" s="198">
        <v>2329</v>
      </c>
    </row>
    <row r="244" spans="2:8" ht="15" x14ac:dyDescent="0.25">
      <c r="B244" s="189" t="s">
        <v>1672</v>
      </c>
      <c r="C244" s="190" t="s">
        <v>1653</v>
      </c>
      <c r="D244" s="191">
        <v>23</v>
      </c>
      <c r="E244" s="192">
        <v>75.832140006051006</v>
      </c>
      <c r="F244" s="192">
        <v>1744.1392201391732</v>
      </c>
      <c r="G244" s="193" t="s">
        <v>1661</v>
      </c>
      <c r="H244" s="193">
        <v>2349</v>
      </c>
    </row>
    <row r="245" spans="2:8" ht="15" x14ac:dyDescent="0.25">
      <c r="B245" s="194" t="s">
        <v>1668</v>
      </c>
      <c r="C245" s="195" t="s">
        <v>355</v>
      </c>
      <c r="D245" s="196">
        <v>12</v>
      </c>
      <c r="E245" s="197">
        <v>901.83735540549128</v>
      </c>
      <c r="F245" s="197">
        <v>10822.048264865894</v>
      </c>
      <c r="G245" s="198" t="s">
        <v>1667</v>
      </c>
      <c r="H245" s="198">
        <v>2387</v>
      </c>
    </row>
    <row r="246" spans="2:8" ht="15" x14ac:dyDescent="0.25">
      <c r="B246" s="189" t="s">
        <v>1662</v>
      </c>
      <c r="C246" s="190" t="s">
        <v>1656</v>
      </c>
      <c r="D246" s="191">
        <v>73</v>
      </c>
      <c r="E246" s="192">
        <v>918.94676988651963</v>
      </c>
      <c r="F246" s="192">
        <v>67083.114201715929</v>
      </c>
      <c r="G246" s="193" t="s">
        <v>1661</v>
      </c>
      <c r="H246" s="193">
        <v>2387</v>
      </c>
    </row>
    <row r="247" spans="2:8" ht="15" x14ac:dyDescent="0.25">
      <c r="B247" s="194" t="s">
        <v>1669</v>
      </c>
      <c r="C247" s="195" t="s">
        <v>1656</v>
      </c>
      <c r="D247" s="196">
        <v>64</v>
      </c>
      <c r="E247" s="197">
        <v>58.506537185795999</v>
      </c>
      <c r="F247" s="197">
        <v>3744.4183798909439</v>
      </c>
      <c r="G247" s="198" t="s">
        <v>1659</v>
      </c>
      <c r="H247" s="198">
        <v>2420</v>
      </c>
    </row>
    <row r="248" spans="2:8" ht="15" x14ac:dyDescent="0.25">
      <c r="B248" s="189" t="s">
        <v>1666</v>
      </c>
      <c r="C248" s="190" t="s">
        <v>356</v>
      </c>
      <c r="D248" s="191">
        <v>4</v>
      </c>
      <c r="E248" s="192">
        <v>332.52460871838827</v>
      </c>
      <c r="F248" s="192">
        <v>1330.0984348735531</v>
      </c>
      <c r="G248" s="193" t="s">
        <v>1667</v>
      </c>
      <c r="H248" s="193">
        <v>2420</v>
      </c>
    </row>
    <row r="249" spans="2:8" ht="15" x14ac:dyDescent="0.25">
      <c r="B249" s="194" t="s">
        <v>1666</v>
      </c>
      <c r="C249" s="195" t="s">
        <v>356</v>
      </c>
      <c r="D249" s="196">
        <v>9</v>
      </c>
      <c r="E249" s="197">
        <v>332.52460871838827</v>
      </c>
      <c r="F249" s="197">
        <v>2992.7214784654943</v>
      </c>
      <c r="G249" s="198" t="s">
        <v>1667</v>
      </c>
      <c r="H249" s="198">
        <v>2422</v>
      </c>
    </row>
    <row r="250" spans="2:8" ht="15" x14ac:dyDescent="0.25">
      <c r="B250" s="189" t="s">
        <v>1670</v>
      </c>
      <c r="C250" s="190" t="s">
        <v>356</v>
      </c>
      <c r="D250" s="191">
        <v>12</v>
      </c>
      <c r="E250" s="192">
        <v>508.42909319374786</v>
      </c>
      <c r="F250" s="192">
        <v>6101.1491183249746</v>
      </c>
      <c r="G250" s="193" t="s">
        <v>1661</v>
      </c>
      <c r="H250" s="193">
        <v>2432</v>
      </c>
    </row>
    <row r="251" spans="2:8" ht="15" x14ac:dyDescent="0.25">
      <c r="B251" s="194" t="s">
        <v>1672</v>
      </c>
      <c r="C251" s="195" t="s">
        <v>1653</v>
      </c>
      <c r="D251" s="196">
        <v>23</v>
      </c>
      <c r="E251" s="197">
        <v>75.832140006051006</v>
      </c>
      <c r="F251" s="197">
        <v>1744.1392201391732</v>
      </c>
      <c r="G251" s="198" t="s">
        <v>1661</v>
      </c>
      <c r="H251" s="198">
        <v>2445</v>
      </c>
    </row>
    <row r="252" spans="2:8" ht="15" x14ac:dyDescent="0.25">
      <c r="B252" s="189" t="s">
        <v>2217</v>
      </c>
      <c r="C252" s="190" t="s">
        <v>1653</v>
      </c>
      <c r="D252" s="191">
        <v>15</v>
      </c>
      <c r="E252" s="192">
        <v>95.535014098134994</v>
      </c>
      <c r="F252" s="192">
        <v>1433.0252114720249</v>
      </c>
      <c r="G252" s="193" t="s">
        <v>1654</v>
      </c>
      <c r="H252" s="193">
        <v>2478</v>
      </c>
    </row>
    <row r="253" spans="2:8" ht="15" x14ac:dyDescent="0.25">
      <c r="B253" s="194" t="s">
        <v>1660</v>
      </c>
      <c r="C253" s="195" t="s">
        <v>355</v>
      </c>
      <c r="D253" s="196">
        <v>2</v>
      </c>
      <c r="E253" s="197">
        <v>19.147665484160999</v>
      </c>
      <c r="F253" s="197">
        <v>38.295330968321998</v>
      </c>
      <c r="G253" s="198" t="s">
        <v>1661</v>
      </c>
      <c r="H253" s="198">
        <v>2484</v>
      </c>
    </row>
    <row r="254" spans="2:8" ht="15" x14ac:dyDescent="0.25">
      <c r="B254" s="189" t="s">
        <v>1666</v>
      </c>
      <c r="C254" s="190" t="s">
        <v>356</v>
      </c>
      <c r="D254" s="191">
        <v>4</v>
      </c>
      <c r="E254" s="192">
        <v>332.52460871838827</v>
      </c>
      <c r="F254" s="192">
        <v>1330.0984348735531</v>
      </c>
      <c r="G254" s="193" t="s">
        <v>1667</v>
      </c>
      <c r="H254" s="193">
        <v>2500</v>
      </c>
    </row>
    <row r="255" spans="2:8" ht="15" x14ac:dyDescent="0.25">
      <c r="B255" s="194" t="s">
        <v>1664</v>
      </c>
      <c r="C255" s="195" t="s">
        <v>355</v>
      </c>
      <c r="D255" s="196">
        <v>9</v>
      </c>
      <c r="E255" s="197">
        <v>246.5</v>
      </c>
      <c r="F255" s="197">
        <v>2218.5</v>
      </c>
      <c r="G255" s="198" t="s">
        <v>1651</v>
      </c>
      <c r="H255" s="198">
        <v>2500</v>
      </c>
    </row>
    <row r="256" spans="2:8" ht="15" x14ac:dyDescent="0.25">
      <c r="B256" s="189" t="s">
        <v>1658</v>
      </c>
      <c r="C256" s="190" t="s">
        <v>1653</v>
      </c>
      <c r="D256" s="191">
        <v>174</v>
      </c>
      <c r="E256" s="192">
        <v>412.65956623293988</v>
      </c>
      <c r="F256" s="192">
        <v>71802.764524531536</v>
      </c>
      <c r="G256" s="193" t="s">
        <v>1659</v>
      </c>
      <c r="H256" s="193">
        <v>2502</v>
      </c>
    </row>
    <row r="257" spans="2:8" ht="15" x14ac:dyDescent="0.25">
      <c r="B257" s="194" t="s">
        <v>2217</v>
      </c>
      <c r="C257" s="195" t="s">
        <v>1653</v>
      </c>
      <c r="D257" s="196">
        <v>7</v>
      </c>
      <c r="E257" s="197">
        <v>95.535014098134994</v>
      </c>
      <c r="F257" s="197">
        <v>668.74509868694497</v>
      </c>
      <c r="G257" s="198" t="s">
        <v>1654</v>
      </c>
      <c r="H257" s="198">
        <v>2504</v>
      </c>
    </row>
    <row r="258" spans="2:8" ht="15" x14ac:dyDescent="0.25">
      <c r="B258" s="189" t="s">
        <v>1658</v>
      </c>
      <c r="C258" s="190" t="s">
        <v>1653</v>
      </c>
      <c r="D258" s="191">
        <v>174</v>
      </c>
      <c r="E258" s="192">
        <v>412.65956623293988</v>
      </c>
      <c r="F258" s="192">
        <v>71802.764524531536</v>
      </c>
      <c r="G258" s="193" t="s">
        <v>1659</v>
      </c>
      <c r="H258" s="193">
        <v>2510</v>
      </c>
    </row>
    <row r="259" spans="2:8" ht="15" x14ac:dyDescent="0.25">
      <c r="B259" s="194" t="s">
        <v>1662</v>
      </c>
      <c r="C259" s="195" t="s">
        <v>1656</v>
      </c>
      <c r="D259" s="196">
        <v>90</v>
      </c>
      <c r="E259" s="197">
        <v>918.94676988651963</v>
      </c>
      <c r="F259" s="197">
        <v>82705.20928978677</v>
      </c>
      <c r="G259" s="198" t="s">
        <v>1661</v>
      </c>
      <c r="H259" s="198">
        <v>2527</v>
      </c>
    </row>
    <row r="260" spans="2:8" ht="15" x14ac:dyDescent="0.25">
      <c r="B260" s="189" t="s">
        <v>1672</v>
      </c>
      <c r="C260" s="190" t="s">
        <v>1653</v>
      </c>
      <c r="D260" s="191">
        <v>5</v>
      </c>
      <c r="E260" s="192">
        <v>75.832140006051006</v>
      </c>
      <c r="F260" s="192">
        <v>379.16070003025504</v>
      </c>
      <c r="G260" s="193" t="s">
        <v>1661</v>
      </c>
      <c r="H260" s="193">
        <v>2540</v>
      </c>
    </row>
    <row r="261" spans="2:8" ht="15" x14ac:dyDescent="0.25">
      <c r="B261" s="194" t="s">
        <v>1670</v>
      </c>
      <c r="C261" s="195" t="s">
        <v>356</v>
      </c>
      <c r="D261" s="196">
        <v>2</v>
      </c>
      <c r="E261" s="197">
        <v>508.42909319374786</v>
      </c>
      <c r="F261" s="197">
        <v>1016.8581863874957</v>
      </c>
      <c r="G261" s="198" t="s">
        <v>1661</v>
      </c>
      <c r="H261" s="198">
        <v>2560</v>
      </c>
    </row>
    <row r="262" spans="2:8" ht="15" x14ac:dyDescent="0.25">
      <c r="B262" s="189" t="s">
        <v>1668</v>
      </c>
      <c r="C262" s="190" t="s">
        <v>355</v>
      </c>
      <c r="D262" s="191">
        <v>20</v>
      </c>
      <c r="E262" s="192">
        <v>901.83735540549128</v>
      </c>
      <c r="F262" s="192">
        <v>18036.747108109827</v>
      </c>
      <c r="G262" s="193" t="s">
        <v>1667</v>
      </c>
      <c r="H262" s="193">
        <v>2563</v>
      </c>
    </row>
    <row r="263" spans="2:8" ht="15" x14ac:dyDescent="0.25">
      <c r="B263" s="194" t="s">
        <v>2217</v>
      </c>
      <c r="C263" s="195" t="s">
        <v>1653</v>
      </c>
      <c r="D263" s="196">
        <v>15</v>
      </c>
      <c r="E263" s="197">
        <v>95.535014098134994</v>
      </c>
      <c r="F263" s="197">
        <v>1433.0252114720249</v>
      </c>
      <c r="G263" s="198" t="s">
        <v>1654</v>
      </c>
      <c r="H263" s="198">
        <v>2568</v>
      </c>
    </row>
    <row r="264" spans="2:8" ht="15" x14ac:dyDescent="0.25">
      <c r="B264" s="189" t="s">
        <v>2217</v>
      </c>
      <c r="C264" s="190" t="s">
        <v>1653</v>
      </c>
      <c r="D264" s="191">
        <v>15</v>
      </c>
      <c r="E264" s="192">
        <v>95.535014098134994</v>
      </c>
      <c r="F264" s="192">
        <v>1433.0252114720249</v>
      </c>
      <c r="G264" s="193" t="s">
        <v>1654</v>
      </c>
      <c r="H264" s="193">
        <v>2570</v>
      </c>
    </row>
    <row r="265" spans="2:8" ht="15" x14ac:dyDescent="0.25">
      <c r="B265" s="194" t="s">
        <v>1668</v>
      </c>
      <c r="C265" s="195" t="s">
        <v>355</v>
      </c>
      <c r="D265" s="196">
        <v>12</v>
      </c>
      <c r="E265" s="197">
        <v>901.83735540549128</v>
      </c>
      <c r="F265" s="197">
        <v>10822.048264865894</v>
      </c>
      <c r="G265" s="198" t="s">
        <v>1667</v>
      </c>
      <c r="H265" s="198">
        <v>2571</v>
      </c>
    </row>
    <row r="266" spans="2:8" ht="15" x14ac:dyDescent="0.25">
      <c r="B266" s="189" t="s">
        <v>1672</v>
      </c>
      <c r="C266" s="190" t="s">
        <v>1653</v>
      </c>
      <c r="D266" s="191">
        <v>23</v>
      </c>
      <c r="E266" s="192">
        <v>75.832140006051006</v>
      </c>
      <c r="F266" s="192">
        <v>1744.1392201391732</v>
      </c>
      <c r="G266" s="193" t="s">
        <v>1661</v>
      </c>
      <c r="H266" s="193">
        <v>2574</v>
      </c>
    </row>
    <row r="267" spans="2:8" ht="15" x14ac:dyDescent="0.25">
      <c r="B267" s="194" t="s">
        <v>1663</v>
      </c>
      <c r="C267" s="195" t="s">
        <v>1653</v>
      </c>
      <c r="D267" s="196">
        <v>21</v>
      </c>
      <c r="E267" s="197">
        <v>858.91696029735044</v>
      </c>
      <c r="F267" s="197">
        <v>18037.256166244359</v>
      </c>
      <c r="G267" s="198" t="s">
        <v>1654</v>
      </c>
      <c r="H267" s="198">
        <v>2584</v>
      </c>
    </row>
    <row r="268" spans="2:8" ht="15" x14ac:dyDescent="0.25">
      <c r="B268" s="189" t="s">
        <v>1657</v>
      </c>
      <c r="C268" s="190" t="s">
        <v>355</v>
      </c>
      <c r="D268" s="191">
        <v>31</v>
      </c>
      <c r="E268" s="192">
        <v>40.333238638787542</v>
      </c>
      <c r="F268" s="192">
        <v>1250.3303978024137</v>
      </c>
      <c r="G268" s="193" t="s">
        <v>1654</v>
      </c>
      <c r="H268" s="193">
        <v>2601</v>
      </c>
    </row>
    <row r="269" spans="2:8" ht="15" x14ac:dyDescent="0.25">
      <c r="B269" s="194" t="s">
        <v>1657</v>
      </c>
      <c r="C269" s="195" t="s">
        <v>355</v>
      </c>
      <c r="D269" s="196">
        <v>31</v>
      </c>
      <c r="E269" s="197">
        <v>40.333238638787542</v>
      </c>
      <c r="F269" s="197">
        <v>1250.3303978024137</v>
      </c>
      <c r="G269" s="198" t="s">
        <v>1654</v>
      </c>
      <c r="H269" s="198">
        <v>2619</v>
      </c>
    </row>
    <row r="270" spans="2:8" ht="15" x14ac:dyDescent="0.25">
      <c r="B270" s="189" t="s">
        <v>1663</v>
      </c>
      <c r="C270" s="190" t="s">
        <v>1653</v>
      </c>
      <c r="D270" s="191">
        <v>28</v>
      </c>
      <c r="E270" s="192">
        <v>858.91696029735044</v>
      </c>
      <c r="F270" s="192">
        <v>24049.674888325811</v>
      </c>
      <c r="G270" s="193" t="s">
        <v>1654</v>
      </c>
      <c r="H270" s="193">
        <v>2624</v>
      </c>
    </row>
    <row r="271" spans="2:8" ht="15" x14ac:dyDescent="0.25">
      <c r="B271" s="194" t="s">
        <v>1660</v>
      </c>
      <c r="C271" s="195" t="s">
        <v>355</v>
      </c>
      <c r="D271" s="196">
        <v>2</v>
      </c>
      <c r="E271" s="197">
        <v>19.147665484160999</v>
      </c>
      <c r="F271" s="197">
        <v>38.295330968321998</v>
      </c>
      <c r="G271" s="198" t="s">
        <v>1661</v>
      </c>
      <c r="H271" s="198">
        <v>2628</v>
      </c>
    </row>
    <row r="272" spans="2:8" ht="15" x14ac:dyDescent="0.25">
      <c r="B272" s="189" t="s">
        <v>1655</v>
      </c>
      <c r="C272" s="190" t="s">
        <v>1656</v>
      </c>
      <c r="D272" s="191">
        <v>3</v>
      </c>
      <c r="E272" s="192">
        <v>722.60968396089356</v>
      </c>
      <c r="F272" s="192">
        <v>2167.8290518826807</v>
      </c>
      <c r="G272" s="193" t="s">
        <v>1654</v>
      </c>
      <c r="H272" s="193">
        <v>2655</v>
      </c>
    </row>
    <row r="273" spans="2:8" ht="15" x14ac:dyDescent="0.25">
      <c r="B273" s="194" t="s">
        <v>1665</v>
      </c>
      <c r="C273" s="195" t="s">
        <v>1656</v>
      </c>
      <c r="D273" s="196">
        <v>14</v>
      </c>
      <c r="E273" s="197">
        <v>710.13379041844917</v>
      </c>
      <c r="F273" s="197">
        <v>9941.8730658582881</v>
      </c>
      <c r="G273" s="198" t="s">
        <v>1659</v>
      </c>
      <c r="H273" s="198">
        <v>2675</v>
      </c>
    </row>
    <row r="274" spans="2:8" ht="15" x14ac:dyDescent="0.25">
      <c r="B274" s="189" t="s">
        <v>1666</v>
      </c>
      <c r="C274" s="190" t="s">
        <v>356</v>
      </c>
      <c r="D274" s="191">
        <v>4</v>
      </c>
      <c r="E274" s="192">
        <v>332.52460871838827</v>
      </c>
      <c r="F274" s="192">
        <v>1330.0984348735531</v>
      </c>
      <c r="G274" s="193" t="s">
        <v>1667</v>
      </c>
      <c r="H274" s="193">
        <v>2679</v>
      </c>
    </row>
    <row r="275" spans="2:8" ht="15" x14ac:dyDescent="0.25">
      <c r="B275" s="194" t="s">
        <v>1669</v>
      </c>
      <c r="C275" s="195" t="s">
        <v>1656</v>
      </c>
      <c r="D275" s="196">
        <v>35</v>
      </c>
      <c r="E275" s="197">
        <v>58.506537185795999</v>
      </c>
      <c r="F275" s="197">
        <v>2047.7288015028601</v>
      </c>
      <c r="G275" s="198" t="s">
        <v>1659</v>
      </c>
      <c r="H275" s="198">
        <v>2686</v>
      </c>
    </row>
    <row r="276" spans="2:8" ht="15" x14ac:dyDescent="0.25">
      <c r="B276" s="189" t="s">
        <v>1670</v>
      </c>
      <c r="C276" s="190" t="s">
        <v>356</v>
      </c>
      <c r="D276" s="191">
        <v>2</v>
      </c>
      <c r="E276" s="192">
        <v>508.42909319374786</v>
      </c>
      <c r="F276" s="192">
        <v>1016.8581863874957</v>
      </c>
      <c r="G276" s="193" t="s">
        <v>1661</v>
      </c>
      <c r="H276" s="193">
        <v>2688</v>
      </c>
    </row>
    <row r="277" spans="2:8" ht="15" x14ac:dyDescent="0.25">
      <c r="B277" s="194" t="s">
        <v>2217</v>
      </c>
      <c r="C277" s="195" t="s">
        <v>1653</v>
      </c>
      <c r="D277" s="196">
        <v>15</v>
      </c>
      <c r="E277" s="197">
        <v>95.535014098134994</v>
      </c>
      <c r="F277" s="197">
        <v>1433.0252114720249</v>
      </c>
      <c r="G277" s="198" t="s">
        <v>1654</v>
      </c>
      <c r="H277" s="198">
        <v>2702</v>
      </c>
    </row>
    <row r="278" spans="2:8" ht="15" x14ac:dyDescent="0.25">
      <c r="B278" s="189" t="s">
        <v>1670</v>
      </c>
      <c r="C278" s="190" t="s">
        <v>356</v>
      </c>
      <c r="D278" s="191">
        <v>12</v>
      </c>
      <c r="E278" s="192">
        <v>508.42909319374786</v>
      </c>
      <c r="F278" s="192">
        <v>6101.1491183249746</v>
      </c>
      <c r="G278" s="193" t="s">
        <v>1661</v>
      </c>
      <c r="H278" s="193">
        <v>2704</v>
      </c>
    </row>
    <row r="279" spans="2:8" ht="15" x14ac:dyDescent="0.25">
      <c r="B279" s="194" t="s">
        <v>1666</v>
      </c>
      <c r="C279" s="195" t="s">
        <v>356</v>
      </c>
      <c r="D279" s="196">
        <v>9</v>
      </c>
      <c r="E279" s="197">
        <v>332.52460871838827</v>
      </c>
      <c r="F279" s="197">
        <v>2992.7214784654943</v>
      </c>
      <c r="G279" s="198" t="s">
        <v>1667</v>
      </c>
      <c r="H279" s="198">
        <v>2725</v>
      </c>
    </row>
    <row r="280" spans="2:8" ht="15" x14ac:dyDescent="0.25">
      <c r="B280" s="189" t="s">
        <v>1666</v>
      </c>
      <c r="C280" s="190" t="s">
        <v>356</v>
      </c>
      <c r="D280" s="191">
        <v>9</v>
      </c>
      <c r="E280" s="192">
        <v>332.52460871838827</v>
      </c>
      <c r="F280" s="192">
        <v>2992.7214784654943</v>
      </c>
      <c r="G280" s="193" t="s">
        <v>1667</v>
      </c>
      <c r="H280" s="193">
        <v>2727</v>
      </c>
    </row>
    <row r="281" spans="2:8" ht="15" x14ac:dyDescent="0.25">
      <c r="B281" s="194" t="s">
        <v>1663</v>
      </c>
      <c r="C281" s="195" t="s">
        <v>1653</v>
      </c>
      <c r="D281" s="196">
        <v>21</v>
      </c>
      <c r="E281" s="197">
        <v>858.91696029735044</v>
      </c>
      <c r="F281" s="197">
        <v>18037.256166244359</v>
      </c>
      <c r="G281" s="198" t="s">
        <v>1654</v>
      </c>
      <c r="H281" s="198">
        <v>2728</v>
      </c>
    </row>
    <row r="282" spans="2:8" ht="15" x14ac:dyDescent="0.25">
      <c r="B282" s="189" t="s">
        <v>1658</v>
      </c>
      <c r="C282" s="190" t="s">
        <v>1653</v>
      </c>
      <c r="D282" s="191">
        <v>174</v>
      </c>
      <c r="E282" s="192">
        <v>412.65956623293988</v>
      </c>
      <c r="F282" s="192">
        <v>71802.764524531536</v>
      </c>
      <c r="G282" s="193" t="s">
        <v>1659</v>
      </c>
      <c r="H282" s="193">
        <v>2730</v>
      </c>
    </row>
    <row r="283" spans="2:8" ht="15" x14ac:dyDescent="0.25">
      <c r="B283" s="194" t="s">
        <v>1665</v>
      </c>
      <c r="C283" s="195" t="s">
        <v>1656</v>
      </c>
      <c r="D283" s="196">
        <v>14</v>
      </c>
      <c r="E283" s="197">
        <v>710.13379041844917</v>
      </c>
      <c r="F283" s="197">
        <v>9941.8730658582881</v>
      </c>
      <c r="G283" s="198" t="s">
        <v>1659</v>
      </c>
      <c r="H283" s="198">
        <v>2732</v>
      </c>
    </row>
    <row r="284" spans="2:8" ht="15" x14ac:dyDescent="0.25">
      <c r="B284" s="189" t="s">
        <v>1663</v>
      </c>
      <c r="C284" s="190" t="s">
        <v>1653</v>
      </c>
      <c r="D284" s="191">
        <v>28</v>
      </c>
      <c r="E284" s="192">
        <v>858.91696029735044</v>
      </c>
      <c r="F284" s="192">
        <v>24049.674888325811</v>
      </c>
      <c r="G284" s="193" t="s">
        <v>1654</v>
      </c>
      <c r="H284" s="193">
        <v>2736</v>
      </c>
    </row>
    <row r="285" spans="2:8" ht="15" x14ac:dyDescent="0.25">
      <c r="B285" s="194" t="s">
        <v>1662</v>
      </c>
      <c r="C285" s="195" t="s">
        <v>1656</v>
      </c>
      <c r="D285" s="196">
        <v>73</v>
      </c>
      <c r="E285" s="197">
        <v>918.94676988651963</v>
      </c>
      <c r="F285" s="197">
        <v>67083.114201715929</v>
      </c>
      <c r="G285" s="198" t="s">
        <v>1661</v>
      </c>
      <c r="H285" s="198">
        <v>2751</v>
      </c>
    </row>
    <row r="286" spans="2:8" ht="15" x14ac:dyDescent="0.25">
      <c r="B286" s="189" t="s">
        <v>1664</v>
      </c>
      <c r="C286" s="190" t="s">
        <v>355</v>
      </c>
      <c r="D286" s="191">
        <v>9</v>
      </c>
      <c r="E286" s="192">
        <v>246.5</v>
      </c>
      <c r="F286" s="192">
        <v>2218.5</v>
      </c>
      <c r="G286" s="193" t="s">
        <v>1651</v>
      </c>
      <c r="H286" s="193">
        <v>2760</v>
      </c>
    </row>
    <row r="287" spans="2:8" ht="15" x14ac:dyDescent="0.25">
      <c r="B287" s="194" t="s">
        <v>1663</v>
      </c>
      <c r="C287" s="195" t="s">
        <v>1653</v>
      </c>
      <c r="D287" s="196">
        <v>21</v>
      </c>
      <c r="E287" s="197">
        <v>858.91696029735044</v>
      </c>
      <c r="F287" s="197">
        <v>18037.256166244359</v>
      </c>
      <c r="G287" s="198" t="s">
        <v>1654</v>
      </c>
      <c r="H287" s="198">
        <v>2760</v>
      </c>
    </row>
    <row r="288" spans="2:8" ht="15" x14ac:dyDescent="0.25">
      <c r="B288" s="189" t="s">
        <v>1662</v>
      </c>
      <c r="C288" s="190" t="s">
        <v>1656</v>
      </c>
      <c r="D288" s="191">
        <v>73</v>
      </c>
      <c r="E288" s="192">
        <v>918.94676988651963</v>
      </c>
      <c r="F288" s="192">
        <v>67083.114201715929</v>
      </c>
      <c r="G288" s="193" t="s">
        <v>1661</v>
      </c>
      <c r="H288" s="193">
        <v>2770</v>
      </c>
    </row>
    <row r="289" spans="2:8" ht="15" x14ac:dyDescent="0.25">
      <c r="B289" s="194" t="s">
        <v>1657</v>
      </c>
      <c r="C289" s="195" t="s">
        <v>355</v>
      </c>
      <c r="D289" s="196">
        <v>31</v>
      </c>
      <c r="E289" s="197">
        <v>40.333238638787542</v>
      </c>
      <c r="F289" s="197">
        <v>1250.3303978024137</v>
      </c>
      <c r="G289" s="198" t="s">
        <v>1654</v>
      </c>
      <c r="H289" s="198">
        <v>2772</v>
      </c>
    </row>
    <row r="290" spans="2:8" ht="15" x14ac:dyDescent="0.25">
      <c r="B290" s="189" t="s">
        <v>1663</v>
      </c>
      <c r="C290" s="190" t="s">
        <v>1653</v>
      </c>
      <c r="D290" s="191">
        <v>21</v>
      </c>
      <c r="E290" s="192">
        <v>858.91696029735044</v>
      </c>
      <c r="F290" s="192">
        <v>18037.256166244359</v>
      </c>
      <c r="G290" s="193" t="s">
        <v>1654</v>
      </c>
      <c r="H290" s="193">
        <v>2808</v>
      </c>
    </row>
    <row r="291" spans="2:8" ht="15" x14ac:dyDescent="0.25">
      <c r="B291" s="194" t="s">
        <v>1658</v>
      </c>
      <c r="C291" s="195" t="s">
        <v>1653</v>
      </c>
      <c r="D291" s="196">
        <v>174</v>
      </c>
      <c r="E291" s="197">
        <v>412.65956623293988</v>
      </c>
      <c r="F291" s="197">
        <v>71802.764524531536</v>
      </c>
      <c r="G291" s="198" t="s">
        <v>1659</v>
      </c>
      <c r="H291" s="198">
        <v>2832</v>
      </c>
    </row>
    <row r="292" spans="2:8" ht="15" x14ac:dyDescent="0.25">
      <c r="B292" s="189" t="s">
        <v>2217</v>
      </c>
      <c r="C292" s="190" t="s">
        <v>1653</v>
      </c>
      <c r="D292" s="191">
        <v>15</v>
      </c>
      <c r="E292" s="192">
        <v>95.535014098134994</v>
      </c>
      <c r="F292" s="192">
        <v>1433.0252114720249</v>
      </c>
      <c r="G292" s="193" t="s">
        <v>1654</v>
      </c>
      <c r="H292" s="193">
        <v>2842</v>
      </c>
    </row>
    <row r="293" spans="2:8" ht="15" x14ac:dyDescent="0.25">
      <c r="B293" s="194" t="s">
        <v>1662</v>
      </c>
      <c r="C293" s="195" t="s">
        <v>1656</v>
      </c>
      <c r="D293" s="196">
        <v>90</v>
      </c>
      <c r="E293" s="197">
        <v>918.94676988651963</v>
      </c>
      <c r="F293" s="197">
        <v>82705.20928978677</v>
      </c>
      <c r="G293" s="198" t="s">
        <v>1661</v>
      </c>
      <c r="H293" s="198">
        <v>2856</v>
      </c>
    </row>
    <row r="294" spans="2:8" ht="15" x14ac:dyDescent="0.25">
      <c r="B294" s="189" t="s">
        <v>1655</v>
      </c>
      <c r="C294" s="190" t="s">
        <v>1656</v>
      </c>
      <c r="D294" s="191">
        <v>3</v>
      </c>
      <c r="E294" s="192">
        <v>722.60968396089356</v>
      </c>
      <c r="F294" s="192">
        <v>2167.8290518826807</v>
      </c>
      <c r="G294" s="193" t="s">
        <v>1654</v>
      </c>
      <c r="H294" s="193">
        <v>2922</v>
      </c>
    </row>
    <row r="295" spans="2:8" ht="15" x14ac:dyDescent="0.25">
      <c r="B295" s="194" t="s">
        <v>1663</v>
      </c>
      <c r="C295" s="195" t="s">
        <v>1653</v>
      </c>
      <c r="D295" s="196">
        <v>21</v>
      </c>
      <c r="E295" s="197">
        <v>858.91696029735044</v>
      </c>
      <c r="F295" s="197">
        <v>18037.256166244359</v>
      </c>
      <c r="G295" s="198" t="s">
        <v>1654</v>
      </c>
      <c r="H295" s="198">
        <v>2944</v>
      </c>
    </row>
    <row r="296" spans="2:8" ht="15" x14ac:dyDescent="0.25">
      <c r="B296" s="189" t="s">
        <v>1660</v>
      </c>
      <c r="C296" s="190" t="s">
        <v>355</v>
      </c>
      <c r="D296" s="191">
        <v>2</v>
      </c>
      <c r="E296" s="192">
        <v>19.147665484160999</v>
      </c>
      <c r="F296" s="192">
        <v>38.295330968321998</v>
      </c>
      <c r="G296" s="193" t="s">
        <v>1661</v>
      </c>
      <c r="H296" s="193">
        <v>2952</v>
      </c>
    </row>
    <row r="297" spans="2:8" ht="15" x14ac:dyDescent="0.25">
      <c r="B297" s="194" t="s">
        <v>1668</v>
      </c>
      <c r="C297" s="195" t="s">
        <v>355</v>
      </c>
      <c r="D297" s="196">
        <v>20</v>
      </c>
      <c r="E297" s="197">
        <v>901.83735540549128</v>
      </c>
      <c r="F297" s="197">
        <v>18036.747108109827</v>
      </c>
      <c r="G297" s="198" t="s">
        <v>1667</v>
      </c>
      <c r="H297" s="198">
        <v>2961</v>
      </c>
    </row>
    <row r="298" spans="2:8" ht="15" x14ac:dyDescent="0.25">
      <c r="B298" s="189" t="s">
        <v>1655</v>
      </c>
      <c r="C298" s="190" t="s">
        <v>1656</v>
      </c>
      <c r="D298" s="191">
        <v>2</v>
      </c>
      <c r="E298" s="192">
        <v>722.60968396089356</v>
      </c>
      <c r="F298" s="192">
        <v>1445.2193679217871</v>
      </c>
      <c r="G298" s="193" t="s">
        <v>1654</v>
      </c>
      <c r="H298" s="193">
        <v>2964</v>
      </c>
    </row>
    <row r="299" spans="2:8" ht="15" x14ac:dyDescent="0.25">
      <c r="B299" s="194" t="s">
        <v>1672</v>
      </c>
      <c r="C299" s="195" t="s">
        <v>1653</v>
      </c>
      <c r="D299" s="196">
        <v>23</v>
      </c>
      <c r="E299" s="197">
        <v>75.832140006051006</v>
      </c>
      <c r="F299" s="197">
        <v>1744.1392201391732</v>
      </c>
      <c r="G299" s="198" t="s">
        <v>1661</v>
      </c>
      <c r="H299" s="198">
        <v>2981</v>
      </c>
    </row>
    <row r="300" spans="2:8" ht="15" x14ac:dyDescent="0.25">
      <c r="B300" s="189" t="s">
        <v>1660</v>
      </c>
      <c r="C300" s="190" t="s">
        <v>355</v>
      </c>
      <c r="D300" s="191">
        <v>2</v>
      </c>
      <c r="E300" s="192">
        <v>19.147665484160999</v>
      </c>
      <c r="F300" s="192">
        <v>38.295330968321998</v>
      </c>
      <c r="G300" s="193" t="s">
        <v>1661</v>
      </c>
      <c r="H300" s="193">
        <v>2988</v>
      </c>
    </row>
    <row r="301" spans="2:8" ht="15" x14ac:dyDescent="0.25">
      <c r="B301" s="194" t="s">
        <v>1672</v>
      </c>
      <c r="C301" s="195" t="s">
        <v>1653</v>
      </c>
      <c r="D301" s="196">
        <v>23</v>
      </c>
      <c r="E301" s="197">
        <v>75.832140006051006</v>
      </c>
      <c r="F301" s="197">
        <v>1744.1392201391732</v>
      </c>
      <c r="G301" s="198" t="s">
        <v>1661</v>
      </c>
      <c r="H301" s="198">
        <v>3004</v>
      </c>
    </row>
    <row r="302" spans="2:8" ht="15" x14ac:dyDescent="0.25">
      <c r="B302" s="189" t="s">
        <v>2217</v>
      </c>
      <c r="C302" s="190" t="s">
        <v>1653</v>
      </c>
      <c r="D302" s="191">
        <v>7</v>
      </c>
      <c r="E302" s="192">
        <v>95.535014098134994</v>
      </c>
      <c r="F302" s="192">
        <v>668.74509868694497</v>
      </c>
      <c r="G302" s="193" t="s">
        <v>1654</v>
      </c>
      <c r="H302" s="193">
        <v>3014</v>
      </c>
    </row>
    <row r="303" spans="2:8" ht="15" x14ac:dyDescent="0.25">
      <c r="B303" s="194" t="s">
        <v>1657</v>
      </c>
      <c r="C303" s="195" t="s">
        <v>355</v>
      </c>
      <c r="D303" s="196">
        <v>2</v>
      </c>
      <c r="E303" s="197">
        <v>40.333238638787542</v>
      </c>
      <c r="F303" s="197">
        <v>80.666477277575083</v>
      </c>
      <c r="G303" s="198" t="s">
        <v>1654</v>
      </c>
      <c r="H303" s="198">
        <v>3020</v>
      </c>
    </row>
    <row r="304" spans="2:8" ht="15" x14ac:dyDescent="0.25">
      <c r="B304" s="189" t="s">
        <v>1671</v>
      </c>
      <c r="C304" s="190" t="s">
        <v>356</v>
      </c>
      <c r="D304" s="191">
        <v>0</v>
      </c>
      <c r="E304" s="192">
        <v>444.53228917292074</v>
      </c>
      <c r="F304" s="192">
        <v>0</v>
      </c>
      <c r="G304" s="193" t="s">
        <v>1651</v>
      </c>
      <c r="H304" s="193">
        <v>3036</v>
      </c>
    </row>
    <row r="305" spans="2:8" ht="15" x14ac:dyDescent="0.25">
      <c r="B305" s="194" t="s">
        <v>1663</v>
      </c>
      <c r="C305" s="195" t="s">
        <v>1653</v>
      </c>
      <c r="D305" s="196">
        <v>21</v>
      </c>
      <c r="E305" s="197">
        <v>858.91696029735044</v>
      </c>
      <c r="F305" s="197">
        <v>18037.256166244359</v>
      </c>
      <c r="G305" s="198" t="s">
        <v>1654</v>
      </c>
      <c r="H305" s="198">
        <v>3040</v>
      </c>
    </row>
    <row r="306" spans="2:8" ht="15" x14ac:dyDescent="0.25">
      <c r="B306" s="189" t="s">
        <v>1662</v>
      </c>
      <c r="C306" s="190" t="s">
        <v>1656</v>
      </c>
      <c r="D306" s="191">
        <v>73</v>
      </c>
      <c r="E306" s="192">
        <v>918.94676988651963</v>
      </c>
      <c r="F306" s="192">
        <v>67083.114201715929</v>
      </c>
      <c r="G306" s="193" t="s">
        <v>1661</v>
      </c>
      <c r="H306" s="193">
        <v>3042</v>
      </c>
    </row>
    <row r="307" spans="2:8" ht="15" x14ac:dyDescent="0.25">
      <c r="B307" s="194" t="s">
        <v>1668</v>
      </c>
      <c r="C307" s="195" t="s">
        <v>355</v>
      </c>
      <c r="D307" s="196">
        <v>20</v>
      </c>
      <c r="E307" s="197">
        <v>901.83735540549128</v>
      </c>
      <c r="F307" s="197">
        <v>18036.747108109827</v>
      </c>
      <c r="G307" s="198" t="s">
        <v>1667</v>
      </c>
      <c r="H307" s="198">
        <v>3042</v>
      </c>
    </row>
    <row r="308" spans="2:8" ht="15" x14ac:dyDescent="0.25">
      <c r="B308" s="189" t="s">
        <v>1660</v>
      </c>
      <c r="C308" s="190" t="s">
        <v>355</v>
      </c>
      <c r="D308" s="191">
        <v>2</v>
      </c>
      <c r="E308" s="192">
        <v>19.147665484160999</v>
      </c>
      <c r="F308" s="192">
        <v>38.295330968321998</v>
      </c>
      <c r="G308" s="193" t="s">
        <v>1661</v>
      </c>
      <c r="H308" s="193">
        <v>3060</v>
      </c>
    </row>
    <row r="309" spans="2:8" ht="15" x14ac:dyDescent="0.25">
      <c r="B309" s="194" t="s">
        <v>1672</v>
      </c>
      <c r="C309" s="195" t="s">
        <v>1653</v>
      </c>
      <c r="D309" s="196">
        <v>5</v>
      </c>
      <c r="E309" s="197">
        <v>75.832140006051006</v>
      </c>
      <c r="F309" s="197">
        <v>379.16070003025504</v>
      </c>
      <c r="G309" s="198" t="s">
        <v>1661</v>
      </c>
      <c r="H309" s="198">
        <v>3064</v>
      </c>
    </row>
    <row r="310" spans="2:8" ht="15" x14ac:dyDescent="0.25">
      <c r="B310" s="189" t="s">
        <v>1655</v>
      </c>
      <c r="C310" s="190" t="s">
        <v>1656</v>
      </c>
      <c r="D310" s="191">
        <v>2</v>
      </c>
      <c r="E310" s="192">
        <v>722.60968396089356</v>
      </c>
      <c r="F310" s="192">
        <v>1445.2193679217871</v>
      </c>
      <c r="G310" s="193" t="s">
        <v>1654</v>
      </c>
      <c r="H310" s="193">
        <v>3073</v>
      </c>
    </row>
    <row r="311" spans="2:8" ht="15" x14ac:dyDescent="0.25">
      <c r="B311" s="194" t="s">
        <v>1665</v>
      </c>
      <c r="C311" s="195" t="s">
        <v>1656</v>
      </c>
      <c r="D311" s="196">
        <v>1</v>
      </c>
      <c r="E311" s="197">
        <v>710.13379041844917</v>
      </c>
      <c r="F311" s="197">
        <v>710.13379041844917</v>
      </c>
      <c r="G311" s="198" t="s">
        <v>1659</v>
      </c>
      <c r="H311" s="198">
        <v>3075</v>
      </c>
    </row>
    <row r="312" spans="2:8" ht="15" x14ac:dyDescent="0.25">
      <c r="B312" s="189" t="s">
        <v>2217</v>
      </c>
      <c r="C312" s="190" t="s">
        <v>1653</v>
      </c>
      <c r="D312" s="191">
        <v>15</v>
      </c>
      <c r="E312" s="192">
        <v>95.535014098134994</v>
      </c>
      <c r="F312" s="192">
        <v>1433.0252114720249</v>
      </c>
      <c r="G312" s="193" t="s">
        <v>1654</v>
      </c>
      <c r="H312" s="193">
        <v>3078</v>
      </c>
    </row>
    <row r="313" spans="2:8" ht="15" x14ac:dyDescent="0.25">
      <c r="B313" s="194" t="s">
        <v>1660</v>
      </c>
      <c r="C313" s="195" t="s">
        <v>355</v>
      </c>
      <c r="D313" s="196">
        <v>2</v>
      </c>
      <c r="E313" s="197">
        <v>19.147665484160999</v>
      </c>
      <c r="F313" s="197">
        <v>38.295330968321998</v>
      </c>
      <c r="G313" s="198" t="s">
        <v>1661</v>
      </c>
      <c r="H313" s="198">
        <v>3080</v>
      </c>
    </row>
    <row r="314" spans="2:8" ht="15" x14ac:dyDescent="0.25">
      <c r="B314" s="189" t="s">
        <v>1657</v>
      </c>
      <c r="C314" s="190" t="s">
        <v>355</v>
      </c>
      <c r="D314" s="191">
        <v>31</v>
      </c>
      <c r="E314" s="192">
        <v>40.333238638787542</v>
      </c>
      <c r="F314" s="192">
        <v>1250.3303978024137</v>
      </c>
      <c r="G314" s="193" t="s">
        <v>1654</v>
      </c>
      <c r="H314" s="193">
        <v>3090</v>
      </c>
    </row>
    <row r="315" spans="2:8" ht="15" x14ac:dyDescent="0.25">
      <c r="B315" s="194" t="s">
        <v>1655</v>
      </c>
      <c r="C315" s="195" t="s">
        <v>1656</v>
      </c>
      <c r="D315" s="196">
        <v>3</v>
      </c>
      <c r="E315" s="197">
        <v>722.60968396089356</v>
      </c>
      <c r="F315" s="197">
        <v>2167.8290518826807</v>
      </c>
      <c r="G315" s="198" t="s">
        <v>1654</v>
      </c>
      <c r="H315" s="198">
        <v>3128</v>
      </c>
    </row>
    <row r="316" spans="2:8" ht="15" x14ac:dyDescent="0.25">
      <c r="B316" s="189" t="s">
        <v>1662</v>
      </c>
      <c r="C316" s="190" t="s">
        <v>1656</v>
      </c>
      <c r="D316" s="191">
        <v>73</v>
      </c>
      <c r="E316" s="192">
        <v>918.94676988651963</v>
      </c>
      <c r="F316" s="192">
        <v>67083.114201715929</v>
      </c>
      <c r="G316" s="193" t="s">
        <v>1661</v>
      </c>
      <c r="H316" s="193">
        <v>3129</v>
      </c>
    </row>
    <row r="317" spans="2:8" ht="15" x14ac:dyDescent="0.25">
      <c r="B317" s="194" t="s">
        <v>1662</v>
      </c>
      <c r="C317" s="195" t="s">
        <v>1656</v>
      </c>
      <c r="D317" s="196">
        <v>90</v>
      </c>
      <c r="E317" s="197">
        <v>918.94676988651963</v>
      </c>
      <c r="F317" s="197">
        <v>82705.20928978677</v>
      </c>
      <c r="G317" s="198" t="s">
        <v>1661</v>
      </c>
      <c r="H317" s="198">
        <v>3132</v>
      </c>
    </row>
    <row r="318" spans="2:8" ht="15" x14ac:dyDescent="0.25">
      <c r="B318" s="189" t="s">
        <v>1666</v>
      </c>
      <c r="C318" s="190" t="s">
        <v>356</v>
      </c>
      <c r="D318" s="191">
        <v>4</v>
      </c>
      <c r="E318" s="192">
        <v>332.52460871838827</v>
      </c>
      <c r="F318" s="192">
        <v>1330.0984348735531</v>
      </c>
      <c r="G318" s="193" t="s">
        <v>1667</v>
      </c>
      <c r="H318" s="193">
        <v>3135</v>
      </c>
    </row>
    <row r="319" spans="2:8" ht="15" x14ac:dyDescent="0.25">
      <c r="B319" s="194" t="s">
        <v>1660</v>
      </c>
      <c r="C319" s="195" t="s">
        <v>355</v>
      </c>
      <c r="D319" s="196">
        <v>2</v>
      </c>
      <c r="E319" s="197">
        <v>19.147665484160999</v>
      </c>
      <c r="F319" s="197">
        <v>38.295330968321998</v>
      </c>
      <c r="G319" s="198" t="s">
        <v>1661</v>
      </c>
      <c r="H319" s="198">
        <v>3160</v>
      </c>
    </row>
    <row r="320" spans="2:8" ht="15" x14ac:dyDescent="0.25">
      <c r="B320" s="189" t="s">
        <v>1657</v>
      </c>
      <c r="C320" s="190" t="s">
        <v>355</v>
      </c>
      <c r="D320" s="191">
        <v>2</v>
      </c>
      <c r="E320" s="192">
        <v>40.333238638787542</v>
      </c>
      <c r="F320" s="192">
        <v>80.666477277575083</v>
      </c>
      <c r="G320" s="193" t="s">
        <v>1654</v>
      </c>
      <c r="H320" s="193">
        <v>3165</v>
      </c>
    </row>
    <row r="321" spans="2:8" ht="15" x14ac:dyDescent="0.25">
      <c r="B321" s="194" t="s">
        <v>1650</v>
      </c>
      <c r="C321" s="195" t="s">
        <v>356</v>
      </c>
      <c r="D321" s="196">
        <v>101</v>
      </c>
      <c r="E321" s="197">
        <v>685.08452972448958</v>
      </c>
      <c r="F321" s="197">
        <v>69193.537502173451</v>
      </c>
      <c r="G321" s="198" t="s">
        <v>1651</v>
      </c>
      <c r="H321" s="198">
        <v>3177</v>
      </c>
    </row>
    <row r="322" spans="2:8" ht="15" x14ac:dyDescent="0.25">
      <c r="B322" s="189" t="s">
        <v>1665</v>
      </c>
      <c r="C322" s="190" t="s">
        <v>1656</v>
      </c>
      <c r="D322" s="191">
        <v>1</v>
      </c>
      <c r="E322" s="192">
        <v>710.13379041844917</v>
      </c>
      <c r="F322" s="192">
        <v>710.13379041844917</v>
      </c>
      <c r="G322" s="193" t="s">
        <v>1659</v>
      </c>
      <c r="H322" s="193">
        <v>3180</v>
      </c>
    </row>
    <row r="323" spans="2:8" ht="15" x14ac:dyDescent="0.25">
      <c r="B323" s="194" t="s">
        <v>1655</v>
      </c>
      <c r="C323" s="195" t="s">
        <v>1656</v>
      </c>
      <c r="D323" s="196">
        <v>3</v>
      </c>
      <c r="E323" s="197">
        <v>722.60968396089356</v>
      </c>
      <c r="F323" s="197">
        <v>2167.8290518826807</v>
      </c>
      <c r="G323" s="198" t="s">
        <v>1654</v>
      </c>
      <c r="H323" s="198">
        <v>3184</v>
      </c>
    </row>
    <row r="324" spans="2:8" ht="15" x14ac:dyDescent="0.25">
      <c r="B324" s="189" t="s">
        <v>1650</v>
      </c>
      <c r="C324" s="190" t="s">
        <v>356</v>
      </c>
      <c r="D324" s="191">
        <v>46</v>
      </c>
      <c r="E324" s="192">
        <v>685.08452972448958</v>
      </c>
      <c r="F324" s="192">
        <v>31513.888367326523</v>
      </c>
      <c r="G324" s="193" t="s">
        <v>1651</v>
      </c>
      <c r="H324" s="193">
        <v>3190</v>
      </c>
    </row>
    <row r="325" spans="2:8" ht="15" x14ac:dyDescent="0.25">
      <c r="B325" s="194" t="s">
        <v>1672</v>
      </c>
      <c r="C325" s="195" t="s">
        <v>1653</v>
      </c>
      <c r="D325" s="196">
        <v>5</v>
      </c>
      <c r="E325" s="197">
        <v>75.832140006051006</v>
      </c>
      <c r="F325" s="197">
        <v>379.16070003025504</v>
      </c>
      <c r="G325" s="198" t="s">
        <v>1661</v>
      </c>
      <c r="H325" s="198">
        <v>3195</v>
      </c>
    </row>
    <row r="326" spans="2:8" ht="15" x14ac:dyDescent="0.25">
      <c r="B326" s="189" t="s">
        <v>1670</v>
      </c>
      <c r="C326" s="190" t="s">
        <v>356</v>
      </c>
      <c r="D326" s="191">
        <v>12</v>
      </c>
      <c r="E326" s="192">
        <v>508.42909319374786</v>
      </c>
      <c r="F326" s="192">
        <v>6101.1491183249746</v>
      </c>
      <c r="G326" s="193" t="s">
        <v>1661</v>
      </c>
      <c r="H326" s="193">
        <v>3264</v>
      </c>
    </row>
    <row r="327" spans="2:8" ht="15" x14ac:dyDescent="0.25">
      <c r="B327" s="194" t="s">
        <v>1650</v>
      </c>
      <c r="C327" s="195" t="s">
        <v>356</v>
      </c>
      <c r="D327" s="196">
        <v>46</v>
      </c>
      <c r="E327" s="197">
        <v>685.08452972448958</v>
      </c>
      <c r="F327" s="197">
        <v>31513.888367326523</v>
      </c>
      <c r="G327" s="198" t="s">
        <v>1651</v>
      </c>
      <c r="H327" s="198">
        <v>3268</v>
      </c>
    </row>
    <row r="328" spans="2:8" ht="15" x14ac:dyDescent="0.25">
      <c r="B328" s="189" t="s">
        <v>1650</v>
      </c>
      <c r="C328" s="190" t="s">
        <v>356</v>
      </c>
      <c r="D328" s="191">
        <v>46</v>
      </c>
      <c r="E328" s="192">
        <v>685.08452972448958</v>
      </c>
      <c r="F328" s="192">
        <v>31513.888367326523</v>
      </c>
      <c r="G328" s="193" t="s">
        <v>1651</v>
      </c>
      <c r="H328" s="193">
        <v>3276</v>
      </c>
    </row>
    <row r="329" spans="2:8" ht="15" x14ac:dyDescent="0.25">
      <c r="B329" s="194" t="s">
        <v>1658</v>
      </c>
      <c r="C329" s="195" t="s">
        <v>1653</v>
      </c>
      <c r="D329" s="196">
        <v>174</v>
      </c>
      <c r="E329" s="197">
        <v>412.65956623293988</v>
      </c>
      <c r="F329" s="197">
        <v>71802.764524531536</v>
      </c>
      <c r="G329" s="198" t="s">
        <v>1659</v>
      </c>
      <c r="H329" s="198">
        <v>3300</v>
      </c>
    </row>
    <row r="330" spans="2:8" ht="15" x14ac:dyDescent="0.25">
      <c r="B330" s="189" t="s">
        <v>1663</v>
      </c>
      <c r="C330" s="190" t="s">
        <v>1653</v>
      </c>
      <c r="D330" s="191">
        <v>21</v>
      </c>
      <c r="E330" s="192">
        <v>858.91696029735044</v>
      </c>
      <c r="F330" s="192">
        <v>18037.256166244359</v>
      </c>
      <c r="G330" s="193" t="s">
        <v>1654</v>
      </c>
      <c r="H330" s="193">
        <v>3304</v>
      </c>
    </row>
    <row r="331" spans="2:8" ht="15" x14ac:dyDescent="0.25">
      <c r="B331" s="194" t="s">
        <v>1655</v>
      </c>
      <c r="C331" s="195" t="s">
        <v>1656</v>
      </c>
      <c r="D331" s="196">
        <v>2</v>
      </c>
      <c r="E331" s="197">
        <v>722.60968396089356</v>
      </c>
      <c r="F331" s="197">
        <v>1445.2193679217871</v>
      </c>
      <c r="G331" s="198" t="s">
        <v>1654</v>
      </c>
      <c r="H331" s="198">
        <v>3315</v>
      </c>
    </row>
    <row r="332" spans="2:8" ht="15" x14ac:dyDescent="0.25">
      <c r="B332" s="189" t="s">
        <v>1671</v>
      </c>
      <c r="C332" s="190" t="s">
        <v>356</v>
      </c>
      <c r="D332" s="191">
        <v>1</v>
      </c>
      <c r="E332" s="192">
        <v>444.53228917292074</v>
      </c>
      <c r="F332" s="192">
        <v>444.53228917292074</v>
      </c>
      <c r="G332" s="193" t="s">
        <v>1651</v>
      </c>
      <c r="H332" s="193">
        <v>3318</v>
      </c>
    </row>
    <row r="333" spans="2:8" ht="15" x14ac:dyDescent="0.25">
      <c r="B333" s="194" t="s">
        <v>1669</v>
      </c>
      <c r="C333" s="195" t="s">
        <v>1656</v>
      </c>
      <c r="D333" s="196">
        <v>35</v>
      </c>
      <c r="E333" s="197">
        <v>58.506537185795999</v>
      </c>
      <c r="F333" s="197">
        <v>2047.7288015028601</v>
      </c>
      <c r="G333" s="198" t="s">
        <v>1659</v>
      </c>
      <c r="H333" s="198">
        <v>3320</v>
      </c>
    </row>
    <row r="334" spans="2:8" ht="15" x14ac:dyDescent="0.25">
      <c r="B334" s="189" t="s">
        <v>1668</v>
      </c>
      <c r="C334" s="190" t="s">
        <v>355</v>
      </c>
      <c r="D334" s="191">
        <v>12</v>
      </c>
      <c r="E334" s="192">
        <v>901.83735540549128</v>
      </c>
      <c r="F334" s="192">
        <v>10822.048264865894</v>
      </c>
      <c r="G334" s="193" t="s">
        <v>1667</v>
      </c>
      <c r="H334" s="193">
        <v>3330</v>
      </c>
    </row>
    <row r="335" spans="2:8" ht="15" x14ac:dyDescent="0.25">
      <c r="B335" s="194" t="s">
        <v>1669</v>
      </c>
      <c r="C335" s="195" t="s">
        <v>1656</v>
      </c>
      <c r="D335" s="196">
        <v>35</v>
      </c>
      <c r="E335" s="197">
        <v>58.506537185795999</v>
      </c>
      <c r="F335" s="197">
        <v>2047.7288015028601</v>
      </c>
      <c r="G335" s="198" t="s">
        <v>1659</v>
      </c>
      <c r="H335" s="198">
        <v>3330</v>
      </c>
    </row>
    <row r="336" spans="2:8" ht="15" x14ac:dyDescent="0.25">
      <c r="B336" s="189" t="s">
        <v>1660</v>
      </c>
      <c r="C336" s="190" t="s">
        <v>355</v>
      </c>
      <c r="D336" s="191">
        <v>2</v>
      </c>
      <c r="E336" s="192">
        <v>19.147665484160999</v>
      </c>
      <c r="F336" s="192">
        <v>38.295330968321998</v>
      </c>
      <c r="G336" s="193" t="s">
        <v>1661</v>
      </c>
      <c r="H336" s="193">
        <v>3348</v>
      </c>
    </row>
    <row r="337" spans="2:8" ht="15" x14ac:dyDescent="0.25">
      <c r="B337" s="194" t="s">
        <v>1664</v>
      </c>
      <c r="C337" s="195" t="s">
        <v>355</v>
      </c>
      <c r="D337" s="196">
        <v>20</v>
      </c>
      <c r="E337" s="197">
        <v>246.5</v>
      </c>
      <c r="F337" s="197">
        <v>4930</v>
      </c>
      <c r="G337" s="198" t="s">
        <v>1651</v>
      </c>
      <c r="H337" s="198">
        <v>3360</v>
      </c>
    </row>
    <row r="338" spans="2:8" ht="15" x14ac:dyDescent="0.25">
      <c r="B338" s="189" t="s">
        <v>2217</v>
      </c>
      <c r="C338" s="190" t="s">
        <v>1653</v>
      </c>
      <c r="D338" s="191">
        <v>15</v>
      </c>
      <c r="E338" s="192">
        <v>95.535014098134994</v>
      </c>
      <c r="F338" s="192">
        <v>1433.0252114720249</v>
      </c>
      <c r="G338" s="193" t="s">
        <v>1654</v>
      </c>
      <c r="H338" s="193">
        <v>3374</v>
      </c>
    </row>
    <row r="339" spans="2:8" ht="15" x14ac:dyDescent="0.25">
      <c r="B339" s="194" t="s">
        <v>1663</v>
      </c>
      <c r="C339" s="195" t="s">
        <v>1653</v>
      </c>
      <c r="D339" s="196">
        <v>28</v>
      </c>
      <c r="E339" s="197">
        <v>858.91696029735044</v>
      </c>
      <c r="F339" s="197">
        <v>24049.674888325811</v>
      </c>
      <c r="G339" s="198" t="s">
        <v>1654</v>
      </c>
      <c r="H339" s="198">
        <v>3400</v>
      </c>
    </row>
    <row r="340" spans="2:8" ht="15" x14ac:dyDescent="0.25">
      <c r="B340" s="189" t="s">
        <v>1660</v>
      </c>
      <c r="C340" s="190" t="s">
        <v>355</v>
      </c>
      <c r="D340" s="191">
        <v>2</v>
      </c>
      <c r="E340" s="192">
        <v>19.147665484160999</v>
      </c>
      <c r="F340" s="192">
        <v>38.295330968321998</v>
      </c>
      <c r="G340" s="193" t="s">
        <v>1661</v>
      </c>
      <c r="H340" s="193">
        <v>3408</v>
      </c>
    </row>
    <row r="341" spans="2:8" ht="15" x14ac:dyDescent="0.25">
      <c r="B341" s="194" t="s">
        <v>1664</v>
      </c>
      <c r="C341" s="195" t="s">
        <v>355</v>
      </c>
      <c r="D341" s="196">
        <v>9</v>
      </c>
      <c r="E341" s="197">
        <v>246.5</v>
      </c>
      <c r="F341" s="197">
        <v>2218.5</v>
      </c>
      <c r="G341" s="198" t="s">
        <v>1651</v>
      </c>
      <c r="H341" s="198">
        <v>3416</v>
      </c>
    </row>
    <row r="342" spans="2:8" ht="15" x14ac:dyDescent="0.25">
      <c r="B342" s="189" t="s">
        <v>1663</v>
      </c>
      <c r="C342" s="190" t="s">
        <v>1653</v>
      </c>
      <c r="D342" s="191">
        <v>28</v>
      </c>
      <c r="E342" s="192">
        <v>858.91696029735044</v>
      </c>
      <c r="F342" s="192">
        <v>24049.674888325811</v>
      </c>
      <c r="G342" s="193" t="s">
        <v>1654</v>
      </c>
      <c r="H342" s="193">
        <v>3416</v>
      </c>
    </row>
    <row r="343" spans="2:8" ht="15" x14ac:dyDescent="0.25">
      <c r="B343" s="194" t="s">
        <v>1669</v>
      </c>
      <c r="C343" s="195" t="s">
        <v>1656</v>
      </c>
      <c r="D343" s="196">
        <v>64</v>
      </c>
      <c r="E343" s="197">
        <v>58.506537185795999</v>
      </c>
      <c r="F343" s="197">
        <v>3744.4183798909439</v>
      </c>
      <c r="G343" s="198" t="s">
        <v>1659</v>
      </c>
      <c r="H343" s="198">
        <v>3440</v>
      </c>
    </row>
    <row r="344" spans="2:8" ht="15" x14ac:dyDescent="0.25">
      <c r="B344" s="189" t="s">
        <v>1670</v>
      </c>
      <c r="C344" s="190" t="s">
        <v>356</v>
      </c>
      <c r="D344" s="191">
        <v>2</v>
      </c>
      <c r="E344" s="192">
        <v>508.42909319374786</v>
      </c>
      <c r="F344" s="192">
        <v>1016.8581863874957</v>
      </c>
      <c r="G344" s="193" t="s">
        <v>1661</v>
      </c>
      <c r="H344" s="193">
        <v>3456</v>
      </c>
    </row>
    <row r="345" spans="2:8" ht="15" x14ac:dyDescent="0.25">
      <c r="B345" s="194" t="s">
        <v>1672</v>
      </c>
      <c r="C345" s="195" t="s">
        <v>1653</v>
      </c>
      <c r="D345" s="196">
        <v>23</v>
      </c>
      <c r="E345" s="197">
        <v>75.832140006051006</v>
      </c>
      <c r="F345" s="197">
        <v>1744.1392201391732</v>
      </c>
      <c r="G345" s="198" t="s">
        <v>1661</v>
      </c>
      <c r="H345" s="198">
        <v>3465</v>
      </c>
    </row>
    <row r="346" spans="2:8" ht="15" x14ac:dyDescent="0.25">
      <c r="B346" s="189" t="s">
        <v>1662</v>
      </c>
      <c r="C346" s="190" t="s">
        <v>1656</v>
      </c>
      <c r="D346" s="191">
        <v>73</v>
      </c>
      <c r="E346" s="192">
        <v>918.94676988651963</v>
      </c>
      <c r="F346" s="192">
        <v>67083.114201715929</v>
      </c>
      <c r="G346" s="193" t="s">
        <v>1661</v>
      </c>
      <c r="H346" s="193">
        <v>3465</v>
      </c>
    </row>
    <row r="347" spans="2:8" ht="15" x14ac:dyDescent="0.25">
      <c r="B347" s="194" t="s">
        <v>1650</v>
      </c>
      <c r="C347" s="195" t="s">
        <v>356</v>
      </c>
      <c r="D347" s="196">
        <v>101</v>
      </c>
      <c r="E347" s="197">
        <v>685.08452972448958</v>
      </c>
      <c r="F347" s="197">
        <v>69193.537502173451</v>
      </c>
      <c r="G347" s="198" t="s">
        <v>1651</v>
      </c>
      <c r="H347" s="198">
        <v>3483</v>
      </c>
    </row>
    <row r="348" spans="2:8" ht="15" x14ac:dyDescent="0.25">
      <c r="B348" s="189" t="s">
        <v>1658</v>
      </c>
      <c r="C348" s="190" t="s">
        <v>1653</v>
      </c>
      <c r="D348" s="191">
        <v>200</v>
      </c>
      <c r="E348" s="192">
        <v>412.65956623293988</v>
      </c>
      <c r="F348" s="192">
        <v>82531.913246587981</v>
      </c>
      <c r="G348" s="193" t="s">
        <v>1659</v>
      </c>
      <c r="H348" s="193">
        <v>3484</v>
      </c>
    </row>
    <row r="349" spans="2:8" ht="15" x14ac:dyDescent="0.25">
      <c r="B349" s="194" t="s">
        <v>1665</v>
      </c>
      <c r="C349" s="195" t="s">
        <v>1656</v>
      </c>
      <c r="D349" s="196">
        <v>1</v>
      </c>
      <c r="E349" s="197">
        <v>710.13379041844917</v>
      </c>
      <c r="F349" s="197">
        <v>710.13379041844917</v>
      </c>
      <c r="G349" s="198" t="s">
        <v>1659</v>
      </c>
      <c r="H349" s="198">
        <v>3495</v>
      </c>
    </row>
    <row r="350" spans="2:8" ht="15" x14ac:dyDescent="0.25">
      <c r="B350" s="189" t="s">
        <v>2217</v>
      </c>
      <c r="C350" s="190" t="s">
        <v>1653</v>
      </c>
      <c r="D350" s="191">
        <v>7</v>
      </c>
      <c r="E350" s="192">
        <v>95.535014098134994</v>
      </c>
      <c r="F350" s="192">
        <v>668.74509868694497</v>
      </c>
      <c r="G350" s="193" t="s">
        <v>1654</v>
      </c>
      <c r="H350" s="193">
        <v>3504</v>
      </c>
    </row>
    <row r="351" spans="2:8" ht="15" x14ac:dyDescent="0.25">
      <c r="B351" s="194" t="s">
        <v>1671</v>
      </c>
      <c r="C351" s="195" t="s">
        <v>356</v>
      </c>
      <c r="D351" s="196">
        <v>0</v>
      </c>
      <c r="E351" s="197">
        <v>444.53228917292074</v>
      </c>
      <c r="F351" s="197">
        <v>0</v>
      </c>
      <c r="G351" s="198" t="s">
        <v>1651</v>
      </c>
      <c r="H351" s="198">
        <v>3510</v>
      </c>
    </row>
    <row r="352" spans="2:8" ht="15" x14ac:dyDescent="0.25">
      <c r="B352" s="189" t="s">
        <v>1664</v>
      </c>
      <c r="C352" s="190" t="s">
        <v>355</v>
      </c>
      <c r="D352" s="191">
        <v>20</v>
      </c>
      <c r="E352" s="192">
        <v>246.5</v>
      </c>
      <c r="F352" s="192">
        <v>4930</v>
      </c>
      <c r="G352" s="193" t="s">
        <v>1651</v>
      </c>
      <c r="H352" s="193">
        <v>3560</v>
      </c>
    </row>
    <row r="353" spans="2:8" ht="15" x14ac:dyDescent="0.25">
      <c r="B353" s="194" t="s">
        <v>1664</v>
      </c>
      <c r="C353" s="195" t="s">
        <v>355</v>
      </c>
      <c r="D353" s="196">
        <v>20</v>
      </c>
      <c r="E353" s="197">
        <v>246.5</v>
      </c>
      <c r="F353" s="197">
        <v>4930</v>
      </c>
      <c r="G353" s="198" t="s">
        <v>1651</v>
      </c>
      <c r="H353" s="198">
        <v>3564</v>
      </c>
    </row>
    <row r="354" spans="2:8" ht="15" x14ac:dyDescent="0.25">
      <c r="B354" s="189" t="s">
        <v>1662</v>
      </c>
      <c r="C354" s="190" t="s">
        <v>1656</v>
      </c>
      <c r="D354" s="191">
        <v>90</v>
      </c>
      <c r="E354" s="192">
        <v>918.94676988651963</v>
      </c>
      <c r="F354" s="192">
        <v>82705.20928978677</v>
      </c>
      <c r="G354" s="193" t="s">
        <v>1661</v>
      </c>
      <c r="H354" s="193">
        <v>3575</v>
      </c>
    </row>
    <row r="355" spans="2:8" ht="15" x14ac:dyDescent="0.25">
      <c r="B355" s="194" t="s">
        <v>1672</v>
      </c>
      <c r="C355" s="195" t="s">
        <v>1653</v>
      </c>
      <c r="D355" s="196">
        <v>23</v>
      </c>
      <c r="E355" s="197">
        <v>75.832140006051006</v>
      </c>
      <c r="F355" s="197">
        <v>1744.1392201391732</v>
      </c>
      <c r="G355" s="198" t="s">
        <v>1661</v>
      </c>
      <c r="H355" s="198">
        <v>3591</v>
      </c>
    </row>
    <row r="356" spans="2:8" ht="15" x14ac:dyDescent="0.25">
      <c r="B356" s="189" t="s">
        <v>1655</v>
      </c>
      <c r="C356" s="190" t="s">
        <v>1656</v>
      </c>
      <c r="D356" s="191">
        <v>2</v>
      </c>
      <c r="E356" s="192">
        <v>722.60968396089356</v>
      </c>
      <c r="F356" s="192">
        <v>1445.2193679217871</v>
      </c>
      <c r="G356" s="193" t="s">
        <v>1654</v>
      </c>
      <c r="H356" s="193">
        <v>3594</v>
      </c>
    </row>
    <row r="357" spans="2:8" ht="15" x14ac:dyDescent="0.25">
      <c r="B357" s="194" t="s">
        <v>1671</v>
      </c>
      <c r="C357" s="195" t="s">
        <v>356</v>
      </c>
      <c r="D357" s="196">
        <v>0</v>
      </c>
      <c r="E357" s="197">
        <v>444.53228917292074</v>
      </c>
      <c r="F357" s="197">
        <v>0</v>
      </c>
      <c r="G357" s="198" t="s">
        <v>1651</v>
      </c>
      <c r="H357" s="198">
        <v>3636</v>
      </c>
    </row>
    <row r="358" spans="2:8" ht="15" x14ac:dyDescent="0.25">
      <c r="B358" s="189" t="s">
        <v>1672</v>
      </c>
      <c r="C358" s="190" t="s">
        <v>1653</v>
      </c>
      <c r="D358" s="191">
        <v>23</v>
      </c>
      <c r="E358" s="192">
        <v>75.832140006051006</v>
      </c>
      <c r="F358" s="192">
        <v>1744.1392201391732</v>
      </c>
      <c r="G358" s="193" t="s">
        <v>1661</v>
      </c>
      <c r="H358" s="193">
        <v>3644</v>
      </c>
    </row>
    <row r="359" spans="2:8" ht="15" x14ac:dyDescent="0.25">
      <c r="B359" s="194" t="s">
        <v>1668</v>
      </c>
      <c r="C359" s="195" t="s">
        <v>355</v>
      </c>
      <c r="D359" s="196">
        <v>12</v>
      </c>
      <c r="E359" s="197">
        <v>901.83735540549128</v>
      </c>
      <c r="F359" s="197">
        <v>10822.048264865894</v>
      </c>
      <c r="G359" s="198" t="s">
        <v>1667</v>
      </c>
      <c r="H359" s="198">
        <v>3645</v>
      </c>
    </row>
    <row r="360" spans="2:8" ht="15" x14ac:dyDescent="0.25">
      <c r="B360" s="189" t="s">
        <v>2217</v>
      </c>
      <c r="C360" s="190" t="s">
        <v>1653</v>
      </c>
      <c r="D360" s="191">
        <v>15</v>
      </c>
      <c r="E360" s="192">
        <v>95.535014098134994</v>
      </c>
      <c r="F360" s="192">
        <v>1433.0252114720249</v>
      </c>
      <c r="G360" s="193" t="s">
        <v>1654</v>
      </c>
      <c r="H360" s="193">
        <v>3660</v>
      </c>
    </row>
    <row r="361" spans="2:8" ht="15" x14ac:dyDescent="0.25">
      <c r="B361" s="194" t="s">
        <v>1657</v>
      </c>
      <c r="C361" s="195" t="s">
        <v>355</v>
      </c>
      <c r="D361" s="196">
        <v>2</v>
      </c>
      <c r="E361" s="197">
        <v>40.333238638787542</v>
      </c>
      <c r="F361" s="197">
        <v>80.666477277575083</v>
      </c>
      <c r="G361" s="198" t="s">
        <v>1654</v>
      </c>
      <c r="H361" s="198">
        <v>3660</v>
      </c>
    </row>
    <row r="362" spans="2:8" ht="15" x14ac:dyDescent="0.25">
      <c r="B362" s="189" t="s">
        <v>1672</v>
      </c>
      <c r="C362" s="190" t="s">
        <v>1653</v>
      </c>
      <c r="D362" s="191">
        <v>23</v>
      </c>
      <c r="E362" s="192">
        <v>75.832140006051006</v>
      </c>
      <c r="F362" s="192">
        <v>1744.1392201391732</v>
      </c>
      <c r="G362" s="193" t="s">
        <v>1661</v>
      </c>
      <c r="H362" s="193">
        <v>3670</v>
      </c>
    </row>
    <row r="363" spans="2:8" ht="15" x14ac:dyDescent="0.25">
      <c r="B363" s="194" t="s">
        <v>1668</v>
      </c>
      <c r="C363" s="195" t="s">
        <v>355</v>
      </c>
      <c r="D363" s="196">
        <v>12</v>
      </c>
      <c r="E363" s="197">
        <v>901.83735540549128</v>
      </c>
      <c r="F363" s="197">
        <v>10822.048264865894</v>
      </c>
      <c r="G363" s="198" t="s">
        <v>1667</v>
      </c>
      <c r="H363" s="198">
        <v>3672</v>
      </c>
    </row>
    <row r="364" spans="2:8" ht="15" x14ac:dyDescent="0.25">
      <c r="B364" s="189" t="s">
        <v>2217</v>
      </c>
      <c r="C364" s="190" t="s">
        <v>1653</v>
      </c>
      <c r="D364" s="191">
        <v>15</v>
      </c>
      <c r="E364" s="192">
        <v>95.535014098134994</v>
      </c>
      <c r="F364" s="192">
        <v>1433.0252114720249</v>
      </c>
      <c r="G364" s="193" t="s">
        <v>1654</v>
      </c>
      <c r="H364" s="193">
        <v>3686</v>
      </c>
    </row>
    <row r="365" spans="2:8" ht="15" x14ac:dyDescent="0.25">
      <c r="B365" s="194" t="s">
        <v>1665</v>
      </c>
      <c r="C365" s="195" t="s">
        <v>1656</v>
      </c>
      <c r="D365" s="196">
        <v>1</v>
      </c>
      <c r="E365" s="197">
        <v>710.13379041844917</v>
      </c>
      <c r="F365" s="197">
        <v>710.13379041844917</v>
      </c>
      <c r="G365" s="198" t="s">
        <v>1659</v>
      </c>
      <c r="H365" s="198">
        <v>3699</v>
      </c>
    </row>
    <row r="366" spans="2:8" ht="15" x14ac:dyDescent="0.25">
      <c r="B366" s="189" t="s">
        <v>1672</v>
      </c>
      <c r="C366" s="190" t="s">
        <v>1653</v>
      </c>
      <c r="D366" s="191">
        <v>23</v>
      </c>
      <c r="E366" s="192">
        <v>75.832140006051006</v>
      </c>
      <c r="F366" s="192">
        <v>1744.1392201391732</v>
      </c>
      <c r="G366" s="193" t="s">
        <v>1661</v>
      </c>
      <c r="H366" s="193">
        <v>3704</v>
      </c>
    </row>
    <row r="367" spans="2:8" ht="15" x14ac:dyDescent="0.25">
      <c r="B367" s="194" t="s">
        <v>1662</v>
      </c>
      <c r="C367" s="195" t="s">
        <v>1656</v>
      </c>
      <c r="D367" s="196">
        <v>90</v>
      </c>
      <c r="E367" s="197">
        <v>918.94676988651963</v>
      </c>
      <c r="F367" s="197">
        <v>82705.20928978677</v>
      </c>
      <c r="G367" s="198" t="s">
        <v>1661</v>
      </c>
      <c r="H367" s="198">
        <v>3743</v>
      </c>
    </row>
    <row r="368" spans="2:8" ht="15" x14ac:dyDescent="0.25">
      <c r="B368" s="189" t="s">
        <v>1655</v>
      </c>
      <c r="C368" s="190" t="s">
        <v>1656</v>
      </c>
      <c r="D368" s="191">
        <v>2</v>
      </c>
      <c r="E368" s="192">
        <v>722.60968396089356</v>
      </c>
      <c r="F368" s="192">
        <v>1445.2193679217871</v>
      </c>
      <c r="G368" s="193" t="s">
        <v>1654</v>
      </c>
      <c r="H368" s="193">
        <v>3750</v>
      </c>
    </row>
    <row r="369" spans="2:8" ht="15" x14ac:dyDescent="0.25">
      <c r="B369" s="194" t="s">
        <v>1668</v>
      </c>
      <c r="C369" s="195" t="s">
        <v>355</v>
      </c>
      <c r="D369" s="196">
        <v>12</v>
      </c>
      <c r="E369" s="197">
        <v>901.83735540549128</v>
      </c>
      <c r="F369" s="197">
        <v>10822.048264865894</v>
      </c>
      <c r="G369" s="198" t="s">
        <v>1667</v>
      </c>
      <c r="H369" s="198">
        <v>3756</v>
      </c>
    </row>
    <row r="370" spans="2:8" ht="15" x14ac:dyDescent="0.25">
      <c r="B370" s="189" t="s">
        <v>1658</v>
      </c>
      <c r="C370" s="190" t="s">
        <v>1653</v>
      </c>
      <c r="D370" s="191">
        <v>174</v>
      </c>
      <c r="E370" s="192">
        <v>412.65956623293988</v>
      </c>
      <c r="F370" s="192">
        <v>71802.764524531536</v>
      </c>
      <c r="G370" s="193" t="s">
        <v>1659</v>
      </c>
      <c r="H370" s="193">
        <v>3780</v>
      </c>
    </row>
    <row r="371" spans="2:8" ht="15" x14ac:dyDescent="0.25">
      <c r="B371" s="194" t="s">
        <v>1666</v>
      </c>
      <c r="C371" s="195" t="s">
        <v>356</v>
      </c>
      <c r="D371" s="196">
        <v>4</v>
      </c>
      <c r="E371" s="197">
        <v>332.52460871838827</v>
      </c>
      <c r="F371" s="197">
        <v>1330.0984348735531</v>
      </c>
      <c r="G371" s="198" t="s">
        <v>1667</v>
      </c>
      <c r="H371" s="198">
        <v>3787</v>
      </c>
    </row>
    <row r="372" spans="2:8" ht="15" x14ac:dyDescent="0.25">
      <c r="B372" s="189" t="s">
        <v>1668</v>
      </c>
      <c r="C372" s="190" t="s">
        <v>355</v>
      </c>
      <c r="D372" s="191">
        <v>12</v>
      </c>
      <c r="E372" s="192">
        <v>901.83735540549128</v>
      </c>
      <c r="F372" s="192">
        <v>10822.048264865894</v>
      </c>
      <c r="G372" s="193" t="s">
        <v>1667</v>
      </c>
      <c r="H372" s="193">
        <v>3798</v>
      </c>
    </row>
    <row r="373" spans="2:8" ht="15" x14ac:dyDescent="0.25">
      <c r="B373" s="194" t="s">
        <v>1670</v>
      </c>
      <c r="C373" s="195" t="s">
        <v>356</v>
      </c>
      <c r="D373" s="196">
        <v>2</v>
      </c>
      <c r="E373" s="197">
        <v>508.42909319374786</v>
      </c>
      <c r="F373" s="197">
        <v>1016.8581863874957</v>
      </c>
      <c r="G373" s="198" t="s">
        <v>1661</v>
      </c>
      <c r="H373" s="198">
        <v>3808</v>
      </c>
    </row>
    <row r="374" spans="2:8" ht="15" x14ac:dyDescent="0.25">
      <c r="B374" s="189" t="s">
        <v>1665</v>
      </c>
      <c r="C374" s="190" t="s">
        <v>1656</v>
      </c>
      <c r="D374" s="191">
        <v>14</v>
      </c>
      <c r="E374" s="192">
        <v>710.13379041844917</v>
      </c>
      <c r="F374" s="192">
        <v>9941.8730658582881</v>
      </c>
      <c r="G374" s="193" t="s">
        <v>1659</v>
      </c>
      <c r="H374" s="193">
        <v>3892</v>
      </c>
    </row>
    <row r="375" spans="2:8" ht="15" x14ac:dyDescent="0.25">
      <c r="B375" s="194" t="s">
        <v>1671</v>
      </c>
      <c r="C375" s="195" t="s">
        <v>356</v>
      </c>
      <c r="D375" s="196">
        <v>0</v>
      </c>
      <c r="E375" s="197">
        <v>444.53228917292074</v>
      </c>
      <c r="F375" s="197">
        <v>0</v>
      </c>
      <c r="G375" s="198" t="s">
        <v>1651</v>
      </c>
      <c r="H375" s="198">
        <v>3900</v>
      </c>
    </row>
    <row r="376" spans="2:8" ht="15" x14ac:dyDescent="0.25">
      <c r="B376" s="189" t="s">
        <v>1658</v>
      </c>
      <c r="C376" s="190" t="s">
        <v>1653</v>
      </c>
      <c r="D376" s="191">
        <v>200</v>
      </c>
      <c r="E376" s="192">
        <v>412.65956623293988</v>
      </c>
      <c r="F376" s="192">
        <v>82531.913246587981</v>
      </c>
      <c r="G376" s="193" t="s">
        <v>1659</v>
      </c>
      <c r="H376" s="193">
        <v>3930</v>
      </c>
    </row>
    <row r="377" spans="2:8" ht="15" x14ac:dyDescent="0.25">
      <c r="B377" s="194" t="s">
        <v>1658</v>
      </c>
      <c r="C377" s="195" t="s">
        <v>1653</v>
      </c>
      <c r="D377" s="196">
        <v>174</v>
      </c>
      <c r="E377" s="197">
        <v>412.65956623293988</v>
      </c>
      <c r="F377" s="197">
        <v>71802.764524531536</v>
      </c>
      <c r="G377" s="198" t="s">
        <v>1659</v>
      </c>
      <c r="H377" s="198">
        <v>3936</v>
      </c>
    </row>
    <row r="378" spans="2:8" ht="15" x14ac:dyDescent="0.25">
      <c r="B378" s="189" t="s">
        <v>1657</v>
      </c>
      <c r="C378" s="190" t="s">
        <v>355</v>
      </c>
      <c r="D378" s="191">
        <v>2</v>
      </c>
      <c r="E378" s="192">
        <v>40.333238638787542</v>
      </c>
      <c r="F378" s="192">
        <v>80.666477277575083</v>
      </c>
      <c r="G378" s="193" t="s">
        <v>1654</v>
      </c>
      <c r="H378" s="193">
        <v>3938</v>
      </c>
    </row>
    <row r="379" spans="2:8" ht="15" x14ac:dyDescent="0.25">
      <c r="B379" s="194" t="s">
        <v>1666</v>
      </c>
      <c r="C379" s="195" t="s">
        <v>356</v>
      </c>
      <c r="D379" s="196">
        <v>9</v>
      </c>
      <c r="E379" s="197">
        <v>332.52460871838827</v>
      </c>
      <c r="F379" s="197">
        <v>2992.7214784654943</v>
      </c>
      <c r="G379" s="198" t="s">
        <v>1667</v>
      </c>
      <c r="H379" s="198">
        <v>3948</v>
      </c>
    </row>
    <row r="380" spans="2:8" ht="15" x14ac:dyDescent="0.25">
      <c r="B380" s="189" t="s">
        <v>1671</v>
      </c>
      <c r="C380" s="190" t="s">
        <v>356</v>
      </c>
      <c r="D380" s="191">
        <v>1</v>
      </c>
      <c r="E380" s="192">
        <v>444.53228917292074</v>
      </c>
      <c r="F380" s="192">
        <v>444.53228917292074</v>
      </c>
      <c r="G380" s="193" t="s">
        <v>1651</v>
      </c>
      <c r="H380" s="193">
        <v>3990</v>
      </c>
    </row>
    <row r="381" spans="2:8" ht="15" x14ac:dyDescent="0.25">
      <c r="B381" s="194" t="s">
        <v>1657</v>
      </c>
      <c r="C381" s="195" t="s">
        <v>355</v>
      </c>
      <c r="D381" s="196">
        <v>2</v>
      </c>
      <c r="E381" s="197">
        <v>40.333238638787542</v>
      </c>
      <c r="F381" s="197">
        <v>80.666477277575083</v>
      </c>
      <c r="G381" s="198" t="s">
        <v>1654</v>
      </c>
      <c r="H381" s="198">
        <v>3991</v>
      </c>
    </row>
    <row r="382" spans="2:8" ht="15" x14ac:dyDescent="0.25">
      <c r="B382" s="189" t="s">
        <v>1670</v>
      </c>
      <c r="C382" s="190" t="s">
        <v>356</v>
      </c>
      <c r="D382" s="191">
        <v>12</v>
      </c>
      <c r="E382" s="192">
        <v>508.42909319374786</v>
      </c>
      <c r="F382" s="192">
        <v>6101.1491183249746</v>
      </c>
      <c r="G382" s="193" t="s">
        <v>1661</v>
      </c>
      <c r="H382" s="193">
        <v>4032</v>
      </c>
    </row>
    <row r="383" spans="2:8" ht="15" x14ac:dyDescent="0.25">
      <c r="B383" s="194" t="s">
        <v>1670</v>
      </c>
      <c r="C383" s="195" t="s">
        <v>356</v>
      </c>
      <c r="D383" s="196">
        <v>2</v>
      </c>
      <c r="E383" s="197">
        <v>508.42909319374786</v>
      </c>
      <c r="F383" s="197">
        <v>1016.8581863874957</v>
      </c>
      <c r="G383" s="198" t="s">
        <v>1661</v>
      </c>
      <c r="H383" s="198">
        <v>4032</v>
      </c>
    </row>
    <row r="384" spans="2:8" ht="15" x14ac:dyDescent="0.25">
      <c r="B384" s="189" t="s">
        <v>1669</v>
      </c>
      <c r="C384" s="190" t="s">
        <v>1656</v>
      </c>
      <c r="D384" s="191">
        <v>64</v>
      </c>
      <c r="E384" s="192">
        <v>58.506537185795999</v>
      </c>
      <c r="F384" s="192">
        <v>3744.4183798909439</v>
      </c>
      <c r="G384" s="193" t="s">
        <v>1659</v>
      </c>
      <c r="H384" s="193">
        <v>4050</v>
      </c>
    </row>
    <row r="385" spans="2:8" ht="15" x14ac:dyDescent="0.25">
      <c r="B385" s="194" t="s">
        <v>1660</v>
      </c>
      <c r="C385" s="195" t="s">
        <v>355</v>
      </c>
      <c r="D385" s="196">
        <v>2</v>
      </c>
      <c r="E385" s="197">
        <v>19.147665484160999</v>
      </c>
      <c r="F385" s="197">
        <v>38.295330968321998</v>
      </c>
      <c r="G385" s="198" t="s">
        <v>1661</v>
      </c>
      <c r="H385" s="198">
        <v>4056</v>
      </c>
    </row>
    <row r="386" spans="2:8" ht="15" x14ac:dyDescent="0.25">
      <c r="B386" s="189" t="s">
        <v>1660</v>
      </c>
      <c r="C386" s="190" t="s">
        <v>355</v>
      </c>
      <c r="D386" s="191">
        <v>2</v>
      </c>
      <c r="E386" s="192">
        <v>19.147665484160999</v>
      </c>
      <c r="F386" s="192">
        <v>38.295330968321998</v>
      </c>
      <c r="G386" s="193" t="s">
        <v>1661</v>
      </c>
      <c r="H386" s="193">
        <v>4060</v>
      </c>
    </row>
    <row r="387" spans="2:8" ht="15" x14ac:dyDescent="0.25">
      <c r="B387" s="194" t="s">
        <v>1657</v>
      </c>
      <c r="C387" s="195" t="s">
        <v>355</v>
      </c>
      <c r="D387" s="196">
        <v>2</v>
      </c>
      <c r="E387" s="197">
        <v>40.333238638787542</v>
      </c>
      <c r="F387" s="197">
        <v>80.666477277575083</v>
      </c>
      <c r="G387" s="198" t="s">
        <v>1654</v>
      </c>
      <c r="H387" s="198">
        <v>4068</v>
      </c>
    </row>
    <row r="388" spans="2:8" ht="15" x14ac:dyDescent="0.25">
      <c r="B388" s="189" t="s">
        <v>1664</v>
      </c>
      <c r="C388" s="190" t="s">
        <v>355</v>
      </c>
      <c r="D388" s="191">
        <v>9</v>
      </c>
      <c r="E388" s="192">
        <v>246.5</v>
      </c>
      <c r="F388" s="192">
        <v>2218.5</v>
      </c>
      <c r="G388" s="193" t="s">
        <v>1651</v>
      </c>
      <c r="H388" s="193">
        <v>4100</v>
      </c>
    </row>
    <row r="389" spans="2:8" ht="15" x14ac:dyDescent="0.25">
      <c r="B389" s="194" t="s">
        <v>1650</v>
      </c>
      <c r="C389" s="195" t="s">
        <v>356</v>
      </c>
      <c r="D389" s="196">
        <v>101</v>
      </c>
      <c r="E389" s="197">
        <v>685.08452972448958</v>
      </c>
      <c r="F389" s="197">
        <v>69193.537502173451</v>
      </c>
      <c r="G389" s="198" t="s">
        <v>1651</v>
      </c>
      <c r="H389" s="198">
        <v>4104</v>
      </c>
    </row>
    <row r="390" spans="2:8" ht="15" x14ac:dyDescent="0.25">
      <c r="B390" s="189" t="s">
        <v>1655</v>
      </c>
      <c r="C390" s="190" t="s">
        <v>1656</v>
      </c>
      <c r="D390" s="191">
        <v>2</v>
      </c>
      <c r="E390" s="192">
        <v>722.60968396089356</v>
      </c>
      <c r="F390" s="192">
        <v>1445.2193679217871</v>
      </c>
      <c r="G390" s="193" t="s">
        <v>1654</v>
      </c>
      <c r="H390" s="193">
        <v>4116</v>
      </c>
    </row>
    <row r="391" spans="2:8" ht="15" x14ac:dyDescent="0.25">
      <c r="B391" s="194" t="s">
        <v>1666</v>
      </c>
      <c r="C391" s="195" t="s">
        <v>356</v>
      </c>
      <c r="D391" s="196">
        <v>9</v>
      </c>
      <c r="E391" s="197">
        <v>332.52460871838827</v>
      </c>
      <c r="F391" s="197">
        <v>2992.7214784654943</v>
      </c>
      <c r="G391" s="198" t="s">
        <v>1667</v>
      </c>
      <c r="H391" s="198">
        <v>4123</v>
      </c>
    </row>
    <row r="392" spans="2:8" ht="15" x14ac:dyDescent="0.25">
      <c r="B392" s="189" t="s">
        <v>1664</v>
      </c>
      <c r="C392" s="190" t="s">
        <v>355</v>
      </c>
      <c r="D392" s="191">
        <v>20</v>
      </c>
      <c r="E392" s="192">
        <v>246.5</v>
      </c>
      <c r="F392" s="192">
        <v>4930</v>
      </c>
      <c r="G392" s="193" t="s">
        <v>1651</v>
      </c>
      <c r="H392" s="193">
        <v>4160</v>
      </c>
    </row>
    <row r="393" spans="2:8" ht="15" x14ac:dyDescent="0.25">
      <c r="B393" s="194" t="s">
        <v>1668</v>
      </c>
      <c r="C393" s="195" t="s">
        <v>355</v>
      </c>
      <c r="D393" s="196">
        <v>12</v>
      </c>
      <c r="E393" s="197">
        <v>901.83735540549128</v>
      </c>
      <c r="F393" s="197">
        <v>10822.048264865894</v>
      </c>
      <c r="G393" s="198" t="s">
        <v>1667</v>
      </c>
      <c r="H393" s="198">
        <v>4182</v>
      </c>
    </row>
    <row r="394" spans="2:8" ht="15" x14ac:dyDescent="0.25">
      <c r="B394" s="189" t="s">
        <v>1666</v>
      </c>
      <c r="C394" s="190" t="s">
        <v>356</v>
      </c>
      <c r="D394" s="191">
        <v>4</v>
      </c>
      <c r="E394" s="192">
        <v>332.52460871838827</v>
      </c>
      <c r="F394" s="192">
        <v>1330.0984348735531</v>
      </c>
      <c r="G394" s="193" t="s">
        <v>1667</v>
      </c>
      <c r="H394" s="193">
        <v>4191</v>
      </c>
    </row>
    <row r="395" spans="2:8" ht="15" x14ac:dyDescent="0.25">
      <c r="B395" s="194" t="s">
        <v>2217</v>
      </c>
      <c r="C395" s="195" t="s">
        <v>1653</v>
      </c>
      <c r="D395" s="196">
        <v>7</v>
      </c>
      <c r="E395" s="197">
        <v>95.535014098134994</v>
      </c>
      <c r="F395" s="197">
        <v>668.74509868694497</v>
      </c>
      <c r="G395" s="198" t="s">
        <v>1654</v>
      </c>
      <c r="H395" s="198">
        <v>4194</v>
      </c>
    </row>
    <row r="396" spans="2:8" ht="15" x14ac:dyDescent="0.25">
      <c r="B396" s="189" t="s">
        <v>1663</v>
      </c>
      <c r="C396" s="190" t="s">
        <v>1653</v>
      </c>
      <c r="D396" s="191">
        <v>21</v>
      </c>
      <c r="E396" s="192">
        <v>858.91696029735044</v>
      </c>
      <c r="F396" s="192">
        <v>18037.256166244359</v>
      </c>
      <c r="G396" s="193" t="s">
        <v>1654</v>
      </c>
      <c r="H396" s="193">
        <v>4200</v>
      </c>
    </row>
    <row r="397" spans="2:8" ht="15" x14ac:dyDescent="0.25">
      <c r="B397" s="194" t="s">
        <v>1669</v>
      </c>
      <c r="C397" s="195" t="s">
        <v>1656</v>
      </c>
      <c r="D397" s="196">
        <v>35</v>
      </c>
      <c r="E397" s="197">
        <v>58.506537185795999</v>
      </c>
      <c r="F397" s="197">
        <v>2047.7288015028601</v>
      </c>
      <c r="G397" s="198" t="s">
        <v>1659</v>
      </c>
      <c r="H397" s="198">
        <v>4202</v>
      </c>
    </row>
    <row r="398" spans="2:8" ht="15" x14ac:dyDescent="0.25">
      <c r="B398" s="189" t="s">
        <v>1671</v>
      </c>
      <c r="C398" s="190" t="s">
        <v>356</v>
      </c>
      <c r="D398" s="191">
        <v>0</v>
      </c>
      <c r="E398" s="192">
        <v>444.53228917292074</v>
      </c>
      <c r="F398" s="192">
        <v>0</v>
      </c>
      <c r="G398" s="193" t="s">
        <v>1651</v>
      </c>
      <c r="H398" s="193">
        <v>4210</v>
      </c>
    </row>
    <row r="399" spans="2:8" ht="15" x14ac:dyDescent="0.25">
      <c r="B399" s="194" t="s">
        <v>1670</v>
      </c>
      <c r="C399" s="195" t="s">
        <v>356</v>
      </c>
      <c r="D399" s="196">
        <v>2</v>
      </c>
      <c r="E399" s="197">
        <v>508.42909319374786</v>
      </c>
      <c r="F399" s="197">
        <v>1016.8581863874957</v>
      </c>
      <c r="G399" s="198" t="s">
        <v>1661</v>
      </c>
      <c r="H399" s="198">
        <v>4224</v>
      </c>
    </row>
    <row r="400" spans="2:8" ht="15" x14ac:dyDescent="0.25">
      <c r="B400" s="189" t="s">
        <v>1660</v>
      </c>
      <c r="C400" s="190" t="s">
        <v>355</v>
      </c>
      <c r="D400" s="191">
        <v>2</v>
      </c>
      <c r="E400" s="192">
        <v>19.147665484160999</v>
      </c>
      <c r="F400" s="192">
        <v>38.295330968321998</v>
      </c>
      <c r="G400" s="193" t="s">
        <v>1661</v>
      </c>
      <c r="H400" s="193">
        <v>4228</v>
      </c>
    </row>
    <row r="401" spans="2:8" ht="15" x14ac:dyDescent="0.25">
      <c r="B401" s="194" t="s">
        <v>1655</v>
      </c>
      <c r="C401" s="195" t="s">
        <v>1656</v>
      </c>
      <c r="D401" s="196">
        <v>3</v>
      </c>
      <c r="E401" s="197">
        <v>722.60968396089356</v>
      </c>
      <c r="F401" s="197">
        <v>2167.8290518826807</v>
      </c>
      <c r="G401" s="198" t="s">
        <v>1654</v>
      </c>
      <c r="H401" s="198">
        <v>4251</v>
      </c>
    </row>
    <row r="402" spans="2:8" ht="15" x14ac:dyDescent="0.25">
      <c r="B402" s="189" t="s">
        <v>1658</v>
      </c>
      <c r="C402" s="190" t="s">
        <v>1653</v>
      </c>
      <c r="D402" s="191">
        <v>174</v>
      </c>
      <c r="E402" s="192">
        <v>412.65956623293988</v>
      </c>
      <c r="F402" s="192">
        <v>71802.764524531536</v>
      </c>
      <c r="G402" s="193" t="s">
        <v>1659</v>
      </c>
      <c r="H402" s="193">
        <v>4270</v>
      </c>
    </row>
    <row r="403" spans="2:8" ht="15" x14ac:dyDescent="0.25">
      <c r="B403" s="194" t="s">
        <v>1665</v>
      </c>
      <c r="C403" s="195" t="s">
        <v>1656</v>
      </c>
      <c r="D403" s="196">
        <v>1</v>
      </c>
      <c r="E403" s="197">
        <v>710.13379041844917</v>
      </c>
      <c r="F403" s="197">
        <v>710.13379041844917</v>
      </c>
      <c r="G403" s="198" t="s">
        <v>1659</v>
      </c>
      <c r="H403" s="198">
        <v>4275</v>
      </c>
    </row>
    <row r="404" spans="2:8" ht="15" x14ac:dyDescent="0.25">
      <c r="B404" s="189" t="s">
        <v>1660</v>
      </c>
      <c r="C404" s="190" t="s">
        <v>355</v>
      </c>
      <c r="D404" s="191">
        <v>2</v>
      </c>
      <c r="E404" s="192">
        <v>19.147665484160999</v>
      </c>
      <c r="F404" s="192">
        <v>38.295330968321998</v>
      </c>
      <c r="G404" s="193" t="s">
        <v>1661</v>
      </c>
      <c r="H404" s="193">
        <v>4288</v>
      </c>
    </row>
    <row r="405" spans="2:8" ht="15" x14ac:dyDescent="0.25">
      <c r="B405" s="194" t="s">
        <v>1671</v>
      </c>
      <c r="C405" s="195" t="s">
        <v>356</v>
      </c>
      <c r="D405" s="196">
        <v>1</v>
      </c>
      <c r="E405" s="197">
        <v>444.53228917292074</v>
      </c>
      <c r="F405" s="197">
        <v>444.53228917292074</v>
      </c>
      <c r="G405" s="198" t="s">
        <v>1651</v>
      </c>
      <c r="H405" s="198">
        <v>4290</v>
      </c>
    </row>
    <row r="406" spans="2:8" ht="15" x14ac:dyDescent="0.25">
      <c r="B406" s="189" t="s">
        <v>1668</v>
      </c>
      <c r="C406" s="190" t="s">
        <v>355</v>
      </c>
      <c r="D406" s="191">
        <v>12</v>
      </c>
      <c r="E406" s="192">
        <v>901.83735540549128</v>
      </c>
      <c r="F406" s="192">
        <v>10822.048264865894</v>
      </c>
      <c r="G406" s="193" t="s">
        <v>1667</v>
      </c>
      <c r="H406" s="193">
        <v>4296</v>
      </c>
    </row>
    <row r="407" spans="2:8" ht="15" x14ac:dyDescent="0.25">
      <c r="B407" s="194" t="s">
        <v>1666</v>
      </c>
      <c r="C407" s="195" t="s">
        <v>356</v>
      </c>
      <c r="D407" s="196">
        <v>9</v>
      </c>
      <c r="E407" s="197">
        <v>332.52460871838827</v>
      </c>
      <c r="F407" s="197">
        <v>2992.7214784654943</v>
      </c>
      <c r="G407" s="198" t="s">
        <v>1667</v>
      </c>
      <c r="H407" s="198">
        <v>4305</v>
      </c>
    </row>
    <row r="408" spans="2:8" ht="15" x14ac:dyDescent="0.25">
      <c r="B408" s="189" t="s">
        <v>1655</v>
      </c>
      <c r="C408" s="190" t="s">
        <v>1656</v>
      </c>
      <c r="D408" s="191">
        <v>3</v>
      </c>
      <c r="E408" s="192">
        <v>722.60968396089356</v>
      </c>
      <c r="F408" s="192">
        <v>2167.8290518826807</v>
      </c>
      <c r="G408" s="193" t="s">
        <v>1654</v>
      </c>
      <c r="H408" s="193">
        <v>4308</v>
      </c>
    </row>
    <row r="409" spans="2:8" ht="15" x14ac:dyDescent="0.25">
      <c r="B409" s="194" t="s">
        <v>1671</v>
      </c>
      <c r="C409" s="195" t="s">
        <v>356</v>
      </c>
      <c r="D409" s="196">
        <v>1</v>
      </c>
      <c r="E409" s="197">
        <v>444.53228917292074</v>
      </c>
      <c r="F409" s="197">
        <v>444.53228917292074</v>
      </c>
      <c r="G409" s="198" t="s">
        <v>1651</v>
      </c>
      <c r="H409" s="198">
        <v>4312</v>
      </c>
    </row>
    <row r="410" spans="2:8" ht="15" x14ac:dyDescent="0.25">
      <c r="B410" s="189" t="s">
        <v>1663</v>
      </c>
      <c r="C410" s="190" t="s">
        <v>1653</v>
      </c>
      <c r="D410" s="191">
        <v>28</v>
      </c>
      <c r="E410" s="192">
        <v>858.91696029735044</v>
      </c>
      <c r="F410" s="192">
        <v>24049.674888325811</v>
      </c>
      <c r="G410" s="193" t="s">
        <v>1654</v>
      </c>
      <c r="H410" s="193">
        <v>4312</v>
      </c>
    </row>
    <row r="411" spans="2:8" ht="15" x14ac:dyDescent="0.25">
      <c r="B411" s="194" t="s">
        <v>1665</v>
      </c>
      <c r="C411" s="195" t="s">
        <v>1656</v>
      </c>
      <c r="D411" s="196">
        <v>1</v>
      </c>
      <c r="E411" s="197">
        <v>710.13379041844917</v>
      </c>
      <c r="F411" s="197">
        <v>710.13379041844917</v>
      </c>
      <c r="G411" s="198" t="s">
        <v>1659</v>
      </c>
      <c r="H411" s="198">
        <v>4340</v>
      </c>
    </row>
    <row r="412" spans="2:8" ht="15" x14ac:dyDescent="0.25">
      <c r="B412" s="189" t="s">
        <v>1655</v>
      </c>
      <c r="C412" s="190" t="s">
        <v>1656</v>
      </c>
      <c r="D412" s="191">
        <v>3</v>
      </c>
      <c r="E412" s="192">
        <v>722.60968396089356</v>
      </c>
      <c r="F412" s="192">
        <v>2167.8290518826807</v>
      </c>
      <c r="G412" s="193" t="s">
        <v>1654</v>
      </c>
      <c r="H412" s="193">
        <v>4355</v>
      </c>
    </row>
    <row r="413" spans="2:8" ht="15" x14ac:dyDescent="0.25">
      <c r="B413" s="194" t="s">
        <v>2217</v>
      </c>
      <c r="C413" s="195" t="s">
        <v>1653</v>
      </c>
      <c r="D413" s="196">
        <v>15</v>
      </c>
      <c r="E413" s="197">
        <v>95.535014098134994</v>
      </c>
      <c r="F413" s="197">
        <v>1433.0252114720249</v>
      </c>
      <c r="G413" s="198" t="s">
        <v>1654</v>
      </c>
      <c r="H413" s="198">
        <v>4386</v>
      </c>
    </row>
    <row r="414" spans="2:8" ht="15" x14ac:dyDescent="0.25">
      <c r="B414" s="189" t="s">
        <v>1666</v>
      </c>
      <c r="C414" s="190" t="s">
        <v>356</v>
      </c>
      <c r="D414" s="191">
        <v>4</v>
      </c>
      <c r="E414" s="192">
        <v>332.52460871838827</v>
      </c>
      <c r="F414" s="192">
        <v>1330.0984348735531</v>
      </c>
      <c r="G414" s="193" t="s">
        <v>1667</v>
      </c>
      <c r="H414" s="193">
        <v>4438</v>
      </c>
    </row>
    <row r="415" spans="2:8" ht="15" x14ac:dyDescent="0.25">
      <c r="B415" s="194" t="s">
        <v>1664</v>
      </c>
      <c r="C415" s="195" t="s">
        <v>355</v>
      </c>
      <c r="D415" s="196">
        <v>9</v>
      </c>
      <c r="E415" s="197">
        <v>246.5</v>
      </c>
      <c r="F415" s="197">
        <v>2218.5</v>
      </c>
      <c r="G415" s="198" t="s">
        <v>1651</v>
      </c>
      <c r="H415" s="198">
        <v>4444</v>
      </c>
    </row>
    <row r="416" spans="2:8" ht="15" x14ac:dyDescent="0.25">
      <c r="B416" s="189" t="s">
        <v>1668</v>
      </c>
      <c r="C416" s="190" t="s">
        <v>355</v>
      </c>
      <c r="D416" s="191">
        <v>20</v>
      </c>
      <c r="E416" s="192">
        <v>901.83735540549128</v>
      </c>
      <c r="F416" s="192">
        <v>18036.747108109827</v>
      </c>
      <c r="G416" s="193" t="s">
        <v>1667</v>
      </c>
      <c r="H416" s="193">
        <v>4455</v>
      </c>
    </row>
    <row r="417" spans="2:8" ht="15" x14ac:dyDescent="0.25">
      <c r="B417" s="194" t="s">
        <v>1669</v>
      </c>
      <c r="C417" s="195" t="s">
        <v>1656</v>
      </c>
      <c r="D417" s="196">
        <v>35</v>
      </c>
      <c r="E417" s="197">
        <v>58.506537185795999</v>
      </c>
      <c r="F417" s="197">
        <v>2047.7288015028601</v>
      </c>
      <c r="G417" s="198" t="s">
        <v>1659</v>
      </c>
      <c r="H417" s="198">
        <v>4460</v>
      </c>
    </row>
    <row r="418" spans="2:8" ht="15" x14ac:dyDescent="0.25">
      <c r="B418" s="189" t="s">
        <v>1662</v>
      </c>
      <c r="C418" s="190" t="s">
        <v>1656</v>
      </c>
      <c r="D418" s="191">
        <v>73</v>
      </c>
      <c r="E418" s="192">
        <v>918.94676988651963</v>
      </c>
      <c r="F418" s="192">
        <v>67083.114201715929</v>
      </c>
      <c r="G418" s="193" t="s">
        <v>1661</v>
      </c>
      <c r="H418" s="193">
        <v>4473</v>
      </c>
    </row>
    <row r="419" spans="2:8" ht="15" x14ac:dyDescent="0.25">
      <c r="B419" s="194" t="s">
        <v>1650</v>
      </c>
      <c r="C419" s="195" t="s">
        <v>356</v>
      </c>
      <c r="D419" s="196">
        <v>101</v>
      </c>
      <c r="E419" s="197">
        <v>685.08452972448958</v>
      </c>
      <c r="F419" s="197">
        <v>69193.537502173451</v>
      </c>
      <c r="G419" s="198" t="s">
        <v>1651</v>
      </c>
      <c r="H419" s="198">
        <v>4485</v>
      </c>
    </row>
    <row r="420" spans="2:8" ht="15" x14ac:dyDescent="0.25">
      <c r="B420" s="189" t="s">
        <v>1665</v>
      </c>
      <c r="C420" s="190" t="s">
        <v>1656</v>
      </c>
      <c r="D420" s="191">
        <v>1</v>
      </c>
      <c r="E420" s="192">
        <v>710.13379041844917</v>
      </c>
      <c r="F420" s="192">
        <v>710.13379041844917</v>
      </c>
      <c r="G420" s="193" t="s">
        <v>1659</v>
      </c>
      <c r="H420" s="193">
        <v>4488</v>
      </c>
    </row>
    <row r="421" spans="2:8" ht="15" x14ac:dyDescent="0.25">
      <c r="B421" s="194" t="s">
        <v>1668</v>
      </c>
      <c r="C421" s="195" t="s">
        <v>355</v>
      </c>
      <c r="D421" s="196">
        <v>20</v>
      </c>
      <c r="E421" s="197">
        <v>901.83735540549128</v>
      </c>
      <c r="F421" s="197">
        <v>18036.747108109827</v>
      </c>
      <c r="G421" s="198" t="s">
        <v>1667</v>
      </c>
      <c r="H421" s="198">
        <v>4505</v>
      </c>
    </row>
    <row r="422" spans="2:8" ht="15" x14ac:dyDescent="0.25">
      <c r="B422" s="189" t="s">
        <v>1670</v>
      </c>
      <c r="C422" s="190" t="s">
        <v>356</v>
      </c>
      <c r="D422" s="191">
        <v>12</v>
      </c>
      <c r="E422" s="192">
        <v>508.42909319374786</v>
      </c>
      <c r="F422" s="192">
        <v>6101.1491183249746</v>
      </c>
      <c r="G422" s="193" t="s">
        <v>1661</v>
      </c>
      <c r="H422" s="193">
        <v>4512</v>
      </c>
    </row>
    <row r="423" spans="2:8" ht="15" x14ac:dyDescent="0.25">
      <c r="B423" s="194" t="s">
        <v>1669</v>
      </c>
      <c r="C423" s="195" t="s">
        <v>1656</v>
      </c>
      <c r="D423" s="196">
        <v>64</v>
      </c>
      <c r="E423" s="197">
        <v>58.506537185795999</v>
      </c>
      <c r="F423" s="197">
        <v>3744.4183798909439</v>
      </c>
      <c r="G423" s="198" t="s">
        <v>1659</v>
      </c>
      <c r="H423" s="198">
        <v>4522</v>
      </c>
    </row>
    <row r="424" spans="2:8" ht="15" x14ac:dyDescent="0.25">
      <c r="B424" s="189" t="s">
        <v>1665</v>
      </c>
      <c r="C424" s="190" t="s">
        <v>1656</v>
      </c>
      <c r="D424" s="191">
        <v>14</v>
      </c>
      <c r="E424" s="192">
        <v>710.13379041844917</v>
      </c>
      <c r="F424" s="192">
        <v>9941.8730658582881</v>
      </c>
      <c r="G424" s="193" t="s">
        <v>1659</v>
      </c>
      <c r="H424" s="193">
        <v>4539</v>
      </c>
    </row>
    <row r="425" spans="2:8" ht="15" x14ac:dyDescent="0.25">
      <c r="B425" s="194" t="s">
        <v>1669</v>
      </c>
      <c r="C425" s="195" t="s">
        <v>1656</v>
      </c>
      <c r="D425" s="196">
        <v>35</v>
      </c>
      <c r="E425" s="197">
        <v>58.506537185795999</v>
      </c>
      <c r="F425" s="197">
        <v>2047.7288015028601</v>
      </c>
      <c r="G425" s="198" t="s">
        <v>1659</v>
      </c>
      <c r="H425" s="198">
        <v>4550</v>
      </c>
    </row>
    <row r="426" spans="2:8" ht="15" x14ac:dyDescent="0.25">
      <c r="B426" s="189" t="s">
        <v>1660</v>
      </c>
      <c r="C426" s="190" t="s">
        <v>355</v>
      </c>
      <c r="D426" s="191">
        <v>2</v>
      </c>
      <c r="E426" s="192">
        <v>19.147665484160999</v>
      </c>
      <c r="F426" s="192">
        <v>38.295330968321998</v>
      </c>
      <c r="G426" s="193" t="s">
        <v>1661</v>
      </c>
      <c r="H426" s="193">
        <v>4560</v>
      </c>
    </row>
    <row r="427" spans="2:8" ht="15" x14ac:dyDescent="0.25">
      <c r="B427" s="194" t="s">
        <v>1665</v>
      </c>
      <c r="C427" s="195" t="s">
        <v>1656</v>
      </c>
      <c r="D427" s="196">
        <v>1</v>
      </c>
      <c r="E427" s="197">
        <v>710.13379041844917</v>
      </c>
      <c r="F427" s="197">
        <v>710.13379041844917</v>
      </c>
      <c r="G427" s="198" t="s">
        <v>1659</v>
      </c>
      <c r="H427" s="198">
        <v>4578</v>
      </c>
    </row>
    <row r="428" spans="2:8" ht="15" x14ac:dyDescent="0.25">
      <c r="B428" s="189" t="s">
        <v>2217</v>
      </c>
      <c r="C428" s="190" t="s">
        <v>1653</v>
      </c>
      <c r="D428" s="191">
        <v>7</v>
      </c>
      <c r="E428" s="192">
        <v>95.535014098134994</v>
      </c>
      <c r="F428" s="192">
        <v>668.74509868694497</v>
      </c>
      <c r="G428" s="193" t="s">
        <v>1654</v>
      </c>
      <c r="H428" s="193">
        <v>4590</v>
      </c>
    </row>
    <row r="429" spans="2:8" ht="15" x14ac:dyDescent="0.25">
      <c r="B429" s="194" t="s">
        <v>1666</v>
      </c>
      <c r="C429" s="195" t="s">
        <v>356</v>
      </c>
      <c r="D429" s="196">
        <v>4</v>
      </c>
      <c r="E429" s="197">
        <v>332.52460871838827</v>
      </c>
      <c r="F429" s="197">
        <v>1330.0984348735531</v>
      </c>
      <c r="G429" s="198" t="s">
        <v>1667</v>
      </c>
      <c r="H429" s="198">
        <v>4590</v>
      </c>
    </row>
    <row r="430" spans="2:8" ht="15" x14ac:dyDescent="0.25">
      <c r="B430" s="189" t="s">
        <v>1670</v>
      </c>
      <c r="C430" s="190" t="s">
        <v>356</v>
      </c>
      <c r="D430" s="191">
        <v>2</v>
      </c>
      <c r="E430" s="192">
        <v>508.42909319374786</v>
      </c>
      <c r="F430" s="192">
        <v>1016.8581863874957</v>
      </c>
      <c r="G430" s="193" t="s">
        <v>1661</v>
      </c>
      <c r="H430" s="193">
        <v>4608</v>
      </c>
    </row>
    <row r="431" spans="2:8" ht="15" x14ac:dyDescent="0.25">
      <c r="B431" s="194" t="s">
        <v>1657</v>
      </c>
      <c r="C431" s="195" t="s">
        <v>355</v>
      </c>
      <c r="D431" s="196">
        <v>2</v>
      </c>
      <c r="E431" s="197">
        <v>40.333238638787542</v>
      </c>
      <c r="F431" s="197">
        <v>80.666477277575083</v>
      </c>
      <c r="G431" s="198" t="s">
        <v>1654</v>
      </c>
      <c r="H431" s="198">
        <v>4613</v>
      </c>
    </row>
    <row r="432" spans="2:8" ht="15" x14ac:dyDescent="0.25">
      <c r="B432" s="189" t="s">
        <v>1664</v>
      </c>
      <c r="C432" s="190" t="s">
        <v>355</v>
      </c>
      <c r="D432" s="191">
        <v>9</v>
      </c>
      <c r="E432" s="192">
        <v>246.5</v>
      </c>
      <c r="F432" s="192">
        <v>2218.5</v>
      </c>
      <c r="G432" s="193" t="s">
        <v>1651</v>
      </c>
      <c r="H432" s="193">
        <v>4620</v>
      </c>
    </row>
    <row r="433" spans="2:8" ht="15" x14ac:dyDescent="0.25">
      <c r="B433" s="194" t="s">
        <v>1670</v>
      </c>
      <c r="C433" s="195" t="s">
        <v>356</v>
      </c>
      <c r="D433" s="196">
        <v>2</v>
      </c>
      <c r="E433" s="197">
        <v>508.42909319374786</v>
      </c>
      <c r="F433" s="197">
        <v>1016.8581863874957</v>
      </c>
      <c r="G433" s="198" t="s">
        <v>1661</v>
      </c>
      <c r="H433" s="198">
        <v>4640</v>
      </c>
    </row>
    <row r="434" spans="2:8" ht="15" x14ac:dyDescent="0.25">
      <c r="B434" s="189" t="s">
        <v>1658</v>
      </c>
      <c r="C434" s="190" t="s">
        <v>1653</v>
      </c>
      <c r="D434" s="191">
        <v>200</v>
      </c>
      <c r="E434" s="192">
        <v>412.65956623293988</v>
      </c>
      <c r="F434" s="192">
        <v>82531.913246587981</v>
      </c>
      <c r="G434" s="193" t="s">
        <v>1659</v>
      </c>
      <c r="H434" s="193">
        <v>4642</v>
      </c>
    </row>
    <row r="435" spans="2:8" ht="15" x14ac:dyDescent="0.25">
      <c r="B435" s="194" t="s">
        <v>1660</v>
      </c>
      <c r="C435" s="195" t="s">
        <v>355</v>
      </c>
      <c r="D435" s="196">
        <v>2</v>
      </c>
      <c r="E435" s="197">
        <v>19.147665484160999</v>
      </c>
      <c r="F435" s="197">
        <v>38.295330968321998</v>
      </c>
      <c r="G435" s="198" t="s">
        <v>1661</v>
      </c>
      <c r="H435" s="198">
        <v>4644</v>
      </c>
    </row>
    <row r="436" spans="2:8" ht="15" x14ac:dyDescent="0.25">
      <c r="B436" s="189" t="s">
        <v>1664</v>
      </c>
      <c r="C436" s="190" t="s">
        <v>355</v>
      </c>
      <c r="D436" s="191">
        <v>20</v>
      </c>
      <c r="E436" s="192">
        <v>246.5</v>
      </c>
      <c r="F436" s="192">
        <v>4930</v>
      </c>
      <c r="G436" s="193" t="s">
        <v>1651</v>
      </c>
      <c r="H436" s="193">
        <v>4672</v>
      </c>
    </row>
    <row r="437" spans="2:8" ht="15" x14ac:dyDescent="0.25">
      <c r="B437" s="194" t="s">
        <v>1669</v>
      </c>
      <c r="C437" s="195" t="s">
        <v>1656</v>
      </c>
      <c r="D437" s="196">
        <v>64</v>
      </c>
      <c r="E437" s="197">
        <v>58.506537185795999</v>
      </c>
      <c r="F437" s="197">
        <v>3744.4183798909439</v>
      </c>
      <c r="G437" s="198" t="s">
        <v>1659</v>
      </c>
      <c r="H437" s="198">
        <v>4692</v>
      </c>
    </row>
    <row r="438" spans="2:8" ht="15" x14ac:dyDescent="0.25">
      <c r="B438" s="189" t="s">
        <v>1665</v>
      </c>
      <c r="C438" s="190" t="s">
        <v>1656</v>
      </c>
      <c r="D438" s="191">
        <v>14</v>
      </c>
      <c r="E438" s="192">
        <v>710.13379041844917</v>
      </c>
      <c r="F438" s="192">
        <v>9941.8730658582881</v>
      </c>
      <c r="G438" s="193" t="s">
        <v>1659</v>
      </c>
      <c r="H438" s="193">
        <v>4696</v>
      </c>
    </row>
    <row r="439" spans="2:8" ht="15" x14ac:dyDescent="0.25">
      <c r="B439" s="194" t="s">
        <v>1666</v>
      </c>
      <c r="C439" s="195" t="s">
        <v>356</v>
      </c>
      <c r="D439" s="196">
        <v>9</v>
      </c>
      <c r="E439" s="197">
        <v>332.52460871838827</v>
      </c>
      <c r="F439" s="197">
        <v>2992.7214784654943</v>
      </c>
      <c r="G439" s="198" t="s">
        <v>1667</v>
      </c>
      <c r="H439" s="198">
        <v>4719</v>
      </c>
    </row>
    <row r="440" spans="2:8" ht="15" x14ac:dyDescent="0.25">
      <c r="B440" s="189" t="s">
        <v>1672</v>
      </c>
      <c r="C440" s="190" t="s">
        <v>1653</v>
      </c>
      <c r="D440" s="191">
        <v>23</v>
      </c>
      <c r="E440" s="192">
        <v>75.832140006051006</v>
      </c>
      <c r="F440" s="192">
        <v>1744.1392201391732</v>
      </c>
      <c r="G440" s="193" t="s">
        <v>1661</v>
      </c>
      <c r="H440" s="193">
        <v>4725</v>
      </c>
    </row>
    <row r="441" spans="2:8" ht="15" x14ac:dyDescent="0.25">
      <c r="B441" s="194" t="s">
        <v>1666</v>
      </c>
      <c r="C441" s="195" t="s">
        <v>356</v>
      </c>
      <c r="D441" s="196">
        <v>9</v>
      </c>
      <c r="E441" s="197">
        <v>332.52460871838827</v>
      </c>
      <c r="F441" s="197">
        <v>2992.7214784654943</v>
      </c>
      <c r="G441" s="198" t="s">
        <v>1667</v>
      </c>
      <c r="H441" s="198">
        <v>4740</v>
      </c>
    </row>
    <row r="442" spans="2:8" ht="15" x14ac:dyDescent="0.25">
      <c r="B442" s="189" t="s">
        <v>1655</v>
      </c>
      <c r="C442" s="190" t="s">
        <v>1656</v>
      </c>
      <c r="D442" s="191">
        <v>3</v>
      </c>
      <c r="E442" s="192">
        <v>722.60968396089356</v>
      </c>
      <c r="F442" s="192">
        <v>2167.8290518826807</v>
      </c>
      <c r="G442" s="193" t="s">
        <v>1654</v>
      </c>
      <c r="H442" s="193">
        <v>4753</v>
      </c>
    </row>
    <row r="443" spans="2:8" ht="15" x14ac:dyDescent="0.25">
      <c r="B443" s="194" t="s">
        <v>1664</v>
      </c>
      <c r="C443" s="195" t="s">
        <v>355</v>
      </c>
      <c r="D443" s="196">
        <v>9</v>
      </c>
      <c r="E443" s="197">
        <v>246.5</v>
      </c>
      <c r="F443" s="197">
        <v>2218.5</v>
      </c>
      <c r="G443" s="198" t="s">
        <v>1651</v>
      </c>
      <c r="H443" s="198">
        <v>4760</v>
      </c>
    </row>
    <row r="444" spans="2:8" ht="15" x14ac:dyDescent="0.25">
      <c r="B444" s="189" t="s">
        <v>1660</v>
      </c>
      <c r="C444" s="190" t="s">
        <v>355</v>
      </c>
      <c r="D444" s="191">
        <v>2</v>
      </c>
      <c r="E444" s="192">
        <v>19.147665484160999</v>
      </c>
      <c r="F444" s="192">
        <v>38.295330968321998</v>
      </c>
      <c r="G444" s="193" t="s">
        <v>1661</v>
      </c>
      <c r="H444" s="193">
        <v>4788</v>
      </c>
    </row>
    <row r="445" spans="2:8" ht="15" x14ac:dyDescent="0.25">
      <c r="B445" s="194" t="s">
        <v>1669</v>
      </c>
      <c r="C445" s="195" t="s">
        <v>1656</v>
      </c>
      <c r="D445" s="196">
        <v>35</v>
      </c>
      <c r="E445" s="197">
        <v>58.506537185795999</v>
      </c>
      <c r="F445" s="197">
        <v>2047.7288015028601</v>
      </c>
      <c r="G445" s="198" t="s">
        <v>1659</v>
      </c>
      <c r="H445" s="198">
        <v>4788</v>
      </c>
    </row>
    <row r="446" spans="2:8" ht="15" x14ac:dyDescent="0.25">
      <c r="B446" s="189" t="s">
        <v>1670</v>
      </c>
      <c r="C446" s="190" t="s">
        <v>356</v>
      </c>
      <c r="D446" s="191">
        <v>12</v>
      </c>
      <c r="E446" s="192">
        <v>508.42909319374786</v>
      </c>
      <c r="F446" s="192">
        <v>6101.1491183249746</v>
      </c>
      <c r="G446" s="193" t="s">
        <v>1661</v>
      </c>
      <c r="H446" s="193">
        <v>4800</v>
      </c>
    </row>
    <row r="447" spans="2:8" ht="15" x14ac:dyDescent="0.25">
      <c r="B447" s="194" t="s">
        <v>1670</v>
      </c>
      <c r="C447" s="195" t="s">
        <v>356</v>
      </c>
      <c r="D447" s="196">
        <v>2</v>
      </c>
      <c r="E447" s="197">
        <v>508.42909319374786</v>
      </c>
      <c r="F447" s="197">
        <v>1016.8581863874957</v>
      </c>
      <c r="G447" s="198" t="s">
        <v>1661</v>
      </c>
      <c r="H447" s="198">
        <v>4800</v>
      </c>
    </row>
    <row r="448" spans="2:8" ht="15" x14ac:dyDescent="0.25">
      <c r="B448" s="189" t="s">
        <v>2217</v>
      </c>
      <c r="C448" s="190" t="s">
        <v>1653</v>
      </c>
      <c r="D448" s="191">
        <v>7</v>
      </c>
      <c r="E448" s="192">
        <v>95.535014098134994</v>
      </c>
      <c r="F448" s="192">
        <v>668.74509868694497</v>
      </c>
      <c r="G448" s="193" t="s">
        <v>1654</v>
      </c>
      <c r="H448" s="193">
        <v>4806</v>
      </c>
    </row>
    <row r="449" spans="2:8" ht="15" x14ac:dyDescent="0.25">
      <c r="B449" s="194" t="s">
        <v>1658</v>
      </c>
      <c r="C449" s="195" t="s">
        <v>1653</v>
      </c>
      <c r="D449" s="196">
        <v>174</v>
      </c>
      <c r="E449" s="197">
        <v>412.65956623293988</v>
      </c>
      <c r="F449" s="197">
        <v>71802.764524531536</v>
      </c>
      <c r="G449" s="198" t="s">
        <v>1659</v>
      </c>
      <c r="H449" s="198">
        <v>4806</v>
      </c>
    </row>
    <row r="450" spans="2:8" ht="15" x14ac:dyDescent="0.25">
      <c r="B450" s="189" t="s">
        <v>1672</v>
      </c>
      <c r="C450" s="190" t="s">
        <v>1653</v>
      </c>
      <c r="D450" s="191">
        <v>5</v>
      </c>
      <c r="E450" s="192">
        <v>75.832140006051006</v>
      </c>
      <c r="F450" s="192">
        <v>379.16070003025504</v>
      </c>
      <c r="G450" s="193" t="s">
        <v>1661</v>
      </c>
      <c r="H450" s="193">
        <v>4845</v>
      </c>
    </row>
    <row r="451" spans="2:8" ht="15" x14ac:dyDescent="0.25">
      <c r="B451" s="194" t="s">
        <v>1663</v>
      </c>
      <c r="C451" s="195" t="s">
        <v>1653</v>
      </c>
      <c r="D451" s="196">
        <v>28</v>
      </c>
      <c r="E451" s="197">
        <v>858.91696029735044</v>
      </c>
      <c r="F451" s="197">
        <v>24049.674888325811</v>
      </c>
      <c r="G451" s="198" t="s">
        <v>1654</v>
      </c>
      <c r="H451" s="198">
        <v>4872</v>
      </c>
    </row>
    <row r="452" spans="2:8" ht="15" x14ac:dyDescent="0.25">
      <c r="B452" s="189" t="s">
        <v>1664</v>
      </c>
      <c r="C452" s="190" t="s">
        <v>355</v>
      </c>
      <c r="D452" s="191">
        <v>9</v>
      </c>
      <c r="E452" s="192">
        <v>246.5</v>
      </c>
      <c r="F452" s="192">
        <v>2218.5</v>
      </c>
      <c r="G452" s="193" t="s">
        <v>1651</v>
      </c>
      <c r="H452" s="193">
        <v>4876</v>
      </c>
    </row>
    <row r="453" spans="2:8" ht="15" x14ac:dyDescent="0.25">
      <c r="B453" s="194" t="s">
        <v>1672</v>
      </c>
      <c r="C453" s="195" t="s">
        <v>1653</v>
      </c>
      <c r="D453" s="196">
        <v>5</v>
      </c>
      <c r="E453" s="197">
        <v>75.832140006051006</v>
      </c>
      <c r="F453" s="197">
        <v>379.16070003025504</v>
      </c>
      <c r="G453" s="198" t="s">
        <v>1661</v>
      </c>
      <c r="H453" s="198">
        <v>4879</v>
      </c>
    </row>
    <row r="454" spans="2:8" ht="15" x14ac:dyDescent="0.25">
      <c r="B454" s="189" t="s">
        <v>1668</v>
      </c>
      <c r="C454" s="190" t="s">
        <v>355</v>
      </c>
      <c r="D454" s="191">
        <v>12</v>
      </c>
      <c r="E454" s="192">
        <v>901.83735540549128</v>
      </c>
      <c r="F454" s="192">
        <v>10822.048264865894</v>
      </c>
      <c r="G454" s="193" t="s">
        <v>1667</v>
      </c>
      <c r="H454" s="193">
        <v>4901</v>
      </c>
    </row>
    <row r="455" spans="2:8" ht="15" x14ac:dyDescent="0.25">
      <c r="B455" s="194" t="s">
        <v>1669</v>
      </c>
      <c r="C455" s="195" t="s">
        <v>1656</v>
      </c>
      <c r="D455" s="196">
        <v>64</v>
      </c>
      <c r="E455" s="197">
        <v>58.506537185795999</v>
      </c>
      <c r="F455" s="197">
        <v>3744.4183798909439</v>
      </c>
      <c r="G455" s="198" t="s">
        <v>1659</v>
      </c>
      <c r="H455" s="198">
        <v>4944</v>
      </c>
    </row>
    <row r="456" spans="2:8" ht="15" x14ac:dyDescent="0.25">
      <c r="B456" s="189" t="s">
        <v>1658</v>
      </c>
      <c r="C456" s="190" t="s">
        <v>1653</v>
      </c>
      <c r="D456" s="191">
        <v>200</v>
      </c>
      <c r="E456" s="192">
        <v>412.65956623293988</v>
      </c>
      <c r="F456" s="192">
        <v>82531.913246587981</v>
      </c>
      <c r="G456" s="193" t="s">
        <v>1659</v>
      </c>
      <c r="H456" s="193">
        <v>4950</v>
      </c>
    </row>
    <row r="457" spans="2:8" ht="15" x14ac:dyDescent="0.25">
      <c r="B457" s="194" t="s">
        <v>1650</v>
      </c>
      <c r="C457" s="195" t="s">
        <v>356</v>
      </c>
      <c r="D457" s="196">
        <v>101</v>
      </c>
      <c r="E457" s="197">
        <v>685.08452972448958</v>
      </c>
      <c r="F457" s="197">
        <v>69193.537502173451</v>
      </c>
      <c r="G457" s="198" t="s">
        <v>1651</v>
      </c>
      <c r="H457" s="198">
        <v>4950</v>
      </c>
    </row>
    <row r="458" spans="2:8" ht="15" x14ac:dyDescent="0.25">
      <c r="B458" s="189" t="s">
        <v>1655</v>
      </c>
      <c r="C458" s="190" t="s">
        <v>1656</v>
      </c>
      <c r="D458" s="191">
        <v>3</v>
      </c>
      <c r="E458" s="192">
        <v>722.60968396089356</v>
      </c>
      <c r="F458" s="192">
        <v>2167.8290518826807</v>
      </c>
      <c r="G458" s="193" t="s">
        <v>1654</v>
      </c>
      <c r="H458" s="193">
        <v>4959</v>
      </c>
    </row>
    <row r="459" spans="2:8" ht="15" x14ac:dyDescent="0.25">
      <c r="B459" s="194" t="s">
        <v>1663</v>
      </c>
      <c r="C459" s="195" t="s">
        <v>1653</v>
      </c>
      <c r="D459" s="196">
        <v>28</v>
      </c>
      <c r="E459" s="197">
        <v>858.91696029735044</v>
      </c>
      <c r="F459" s="197">
        <v>24049.674888325811</v>
      </c>
      <c r="G459" s="198" t="s">
        <v>1654</v>
      </c>
      <c r="H459" s="198">
        <v>4968</v>
      </c>
    </row>
    <row r="460" spans="2:8" ht="15" x14ac:dyDescent="0.25">
      <c r="B460" s="189" t="s">
        <v>2217</v>
      </c>
      <c r="C460" s="190" t="s">
        <v>1653</v>
      </c>
      <c r="D460" s="191">
        <v>7</v>
      </c>
      <c r="E460" s="192">
        <v>95.535014098134994</v>
      </c>
      <c r="F460" s="192">
        <v>668.74509868694497</v>
      </c>
      <c r="G460" s="193" t="s">
        <v>1654</v>
      </c>
      <c r="H460" s="193">
        <v>4980</v>
      </c>
    </row>
    <row r="461" spans="2:8" ht="15" x14ac:dyDescent="0.25">
      <c r="B461" s="194" t="s">
        <v>1658</v>
      </c>
      <c r="C461" s="195" t="s">
        <v>1653</v>
      </c>
      <c r="D461" s="196">
        <v>200</v>
      </c>
      <c r="E461" s="197">
        <v>412.65956623293988</v>
      </c>
      <c r="F461" s="197">
        <v>82531.913246587981</v>
      </c>
      <c r="G461" s="198" t="s">
        <v>1659</v>
      </c>
      <c r="H461" s="198">
        <v>5012</v>
      </c>
    </row>
    <row r="462" spans="2:8" ht="15" x14ac:dyDescent="0.25">
      <c r="B462" s="189" t="s">
        <v>1664</v>
      </c>
      <c r="C462" s="190" t="s">
        <v>355</v>
      </c>
      <c r="D462" s="191">
        <v>9</v>
      </c>
      <c r="E462" s="192">
        <v>246.5</v>
      </c>
      <c r="F462" s="192">
        <v>2218.5</v>
      </c>
      <c r="G462" s="193" t="s">
        <v>1651</v>
      </c>
      <c r="H462" s="193">
        <v>5040</v>
      </c>
    </row>
    <row r="463" spans="2:8" ht="15" x14ac:dyDescent="0.25">
      <c r="B463" s="194" t="s">
        <v>1670</v>
      </c>
      <c r="C463" s="195" t="s">
        <v>356</v>
      </c>
      <c r="D463" s="196">
        <v>12</v>
      </c>
      <c r="E463" s="197">
        <v>508.42909319374786</v>
      </c>
      <c r="F463" s="197">
        <v>6101.1491183249746</v>
      </c>
      <c r="G463" s="198" t="s">
        <v>1661</v>
      </c>
      <c r="H463" s="198">
        <v>5040</v>
      </c>
    </row>
    <row r="464" spans="2:8" ht="15" x14ac:dyDescent="0.25">
      <c r="B464" s="189" t="s">
        <v>2217</v>
      </c>
      <c r="C464" s="190" t="s">
        <v>1653</v>
      </c>
      <c r="D464" s="191">
        <v>7</v>
      </c>
      <c r="E464" s="192">
        <v>95.535014098134994</v>
      </c>
      <c r="F464" s="192">
        <v>668.74509868694497</v>
      </c>
      <c r="G464" s="193" t="s">
        <v>1654</v>
      </c>
      <c r="H464" s="193">
        <v>5054</v>
      </c>
    </row>
    <row r="465" spans="2:8" ht="15" x14ac:dyDescent="0.25">
      <c r="B465" s="194" t="s">
        <v>1662</v>
      </c>
      <c r="C465" s="195" t="s">
        <v>1656</v>
      </c>
      <c r="D465" s="196">
        <v>73</v>
      </c>
      <c r="E465" s="197">
        <v>918.94676988651963</v>
      </c>
      <c r="F465" s="197">
        <v>67083.114201715929</v>
      </c>
      <c r="G465" s="198" t="s">
        <v>1661</v>
      </c>
      <c r="H465" s="198">
        <v>5085</v>
      </c>
    </row>
    <row r="466" spans="2:8" ht="15" x14ac:dyDescent="0.25">
      <c r="B466" s="189" t="s">
        <v>1660</v>
      </c>
      <c r="C466" s="190" t="s">
        <v>355</v>
      </c>
      <c r="D466" s="191">
        <v>2</v>
      </c>
      <c r="E466" s="192">
        <v>19.147665484160999</v>
      </c>
      <c r="F466" s="192">
        <v>38.295330968321998</v>
      </c>
      <c r="G466" s="193" t="s">
        <v>1661</v>
      </c>
      <c r="H466" s="193">
        <v>5088</v>
      </c>
    </row>
    <row r="467" spans="2:8" ht="15" x14ac:dyDescent="0.25">
      <c r="B467" s="194" t="s">
        <v>1657</v>
      </c>
      <c r="C467" s="195" t="s">
        <v>355</v>
      </c>
      <c r="D467" s="196">
        <v>2</v>
      </c>
      <c r="E467" s="197">
        <v>40.333238638787542</v>
      </c>
      <c r="F467" s="197">
        <v>80.666477277575083</v>
      </c>
      <c r="G467" s="198" t="s">
        <v>1654</v>
      </c>
      <c r="H467" s="198">
        <v>5103</v>
      </c>
    </row>
    <row r="468" spans="2:8" ht="15" x14ac:dyDescent="0.25">
      <c r="B468" s="189" t="s">
        <v>1669</v>
      </c>
      <c r="C468" s="190" t="s">
        <v>1656</v>
      </c>
      <c r="D468" s="191">
        <v>35</v>
      </c>
      <c r="E468" s="192">
        <v>58.506537185795999</v>
      </c>
      <c r="F468" s="192">
        <v>2047.7288015028601</v>
      </c>
      <c r="G468" s="193" t="s">
        <v>1659</v>
      </c>
      <c r="H468" s="193">
        <v>5104</v>
      </c>
    </row>
    <row r="469" spans="2:8" ht="15" x14ac:dyDescent="0.25">
      <c r="B469" s="194" t="s">
        <v>1668</v>
      </c>
      <c r="C469" s="195" t="s">
        <v>355</v>
      </c>
      <c r="D469" s="196">
        <v>20</v>
      </c>
      <c r="E469" s="197">
        <v>901.83735540549128</v>
      </c>
      <c r="F469" s="197">
        <v>18036.747108109827</v>
      </c>
      <c r="G469" s="198" t="s">
        <v>1667</v>
      </c>
      <c r="H469" s="198">
        <v>5109</v>
      </c>
    </row>
    <row r="470" spans="2:8" ht="15" x14ac:dyDescent="0.25">
      <c r="B470" s="189" t="s">
        <v>1655</v>
      </c>
      <c r="C470" s="190" t="s">
        <v>1656</v>
      </c>
      <c r="D470" s="191">
        <v>2</v>
      </c>
      <c r="E470" s="192">
        <v>722.60968396089356</v>
      </c>
      <c r="F470" s="192">
        <v>1445.2193679217871</v>
      </c>
      <c r="G470" s="193" t="s">
        <v>1654</v>
      </c>
      <c r="H470" s="193">
        <v>5160</v>
      </c>
    </row>
    <row r="471" spans="2:8" ht="15" x14ac:dyDescent="0.25">
      <c r="B471" s="194" t="s">
        <v>1650</v>
      </c>
      <c r="C471" s="195" t="s">
        <v>356</v>
      </c>
      <c r="D471" s="196">
        <v>101</v>
      </c>
      <c r="E471" s="197">
        <v>685.08452972448958</v>
      </c>
      <c r="F471" s="197">
        <v>69193.537502173451</v>
      </c>
      <c r="G471" s="198" t="s">
        <v>1651</v>
      </c>
      <c r="H471" s="198">
        <v>5190</v>
      </c>
    </row>
    <row r="472" spans="2:8" ht="15" x14ac:dyDescent="0.25">
      <c r="B472" s="189" t="s">
        <v>1660</v>
      </c>
      <c r="C472" s="190" t="s">
        <v>355</v>
      </c>
      <c r="D472" s="191">
        <v>2</v>
      </c>
      <c r="E472" s="192">
        <v>19.147665484160999</v>
      </c>
      <c r="F472" s="192">
        <v>38.295330968321998</v>
      </c>
      <c r="G472" s="193" t="s">
        <v>1661</v>
      </c>
      <c r="H472" s="193">
        <v>5192</v>
      </c>
    </row>
    <row r="473" spans="2:8" ht="15" x14ac:dyDescent="0.25">
      <c r="B473" s="194" t="s">
        <v>1663</v>
      </c>
      <c r="C473" s="195" t="s">
        <v>1653</v>
      </c>
      <c r="D473" s="196">
        <v>28</v>
      </c>
      <c r="E473" s="197">
        <v>858.91696029735044</v>
      </c>
      <c r="F473" s="197">
        <v>24049.674888325811</v>
      </c>
      <c r="G473" s="198" t="s">
        <v>1654</v>
      </c>
      <c r="H473" s="198">
        <v>5208</v>
      </c>
    </row>
    <row r="474" spans="2:8" ht="15" x14ac:dyDescent="0.25">
      <c r="B474" s="189" t="s">
        <v>1658</v>
      </c>
      <c r="C474" s="190" t="s">
        <v>1653</v>
      </c>
      <c r="D474" s="191">
        <v>200</v>
      </c>
      <c r="E474" s="192">
        <v>412.65956623293988</v>
      </c>
      <c r="F474" s="192">
        <v>82531.913246587981</v>
      </c>
      <c r="G474" s="193" t="s">
        <v>1659</v>
      </c>
      <c r="H474" s="193">
        <v>5220</v>
      </c>
    </row>
    <row r="475" spans="2:8" ht="15" x14ac:dyDescent="0.25">
      <c r="B475" s="194" t="s">
        <v>1664</v>
      </c>
      <c r="C475" s="195" t="s">
        <v>355</v>
      </c>
      <c r="D475" s="196">
        <v>9</v>
      </c>
      <c r="E475" s="197">
        <v>246.5</v>
      </c>
      <c r="F475" s="197">
        <v>2218.5</v>
      </c>
      <c r="G475" s="198" t="s">
        <v>1651</v>
      </c>
      <c r="H475" s="198">
        <v>5232</v>
      </c>
    </row>
    <row r="476" spans="2:8" ht="15" x14ac:dyDescent="0.25">
      <c r="B476" s="189" t="s">
        <v>1668</v>
      </c>
      <c r="C476" s="190" t="s">
        <v>355</v>
      </c>
      <c r="D476" s="191">
        <v>20</v>
      </c>
      <c r="E476" s="192">
        <v>901.83735540549128</v>
      </c>
      <c r="F476" s="192">
        <v>18036.747108109827</v>
      </c>
      <c r="G476" s="193" t="s">
        <v>1667</v>
      </c>
      <c r="H476" s="193">
        <v>5238</v>
      </c>
    </row>
    <row r="477" spans="2:8" ht="15" x14ac:dyDescent="0.25">
      <c r="B477" s="194" t="s">
        <v>1663</v>
      </c>
      <c r="C477" s="195" t="s">
        <v>1653</v>
      </c>
      <c r="D477" s="196">
        <v>28</v>
      </c>
      <c r="E477" s="197">
        <v>858.91696029735044</v>
      </c>
      <c r="F477" s="197">
        <v>24049.674888325811</v>
      </c>
      <c r="G477" s="198" t="s">
        <v>1654</v>
      </c>
      <c r="H477" s="198">
        <v>5280</v>
      </c>
    </row>
    <row r="478" spans="2:8" ht="15" x14ac:dyDescent="0.25">
      <c r="B478" s="189" t="s">
        <v>1663</v>
      </c>
      <c r="C478" s="190" t="s">
        <v>1653</v>
      </c>
      <c r="D478" s="191">
        <v>21</v>
      </c>
      <c r="E478" s="192">
        <v>858.91696029735044</v>
      </c>
      <c r="F478" s="192">
        <v>18037.256166244359</v>
      </c>
      <c r="G478" s="193" t="s">
        <v>1654</v>
      </c>
      <c r="H478" s="193">
        <v>5280</v>
      </c>
    </row>
    <row r="479" spans="2:8" ht="15" x14ac:dyDescent="0.25">
      <c r="B479" s="194" t="s">
        <v>1663</v>
      </c>
      <c r="C479" s="195" t="s">
        <v>1653</v>
      </c>
      <c r="D479" s="196">
        <v>28</v>
      </c>
      <c r="E479" s="197">
        <v>858.91696029735044</v>
      </c>
      <c r="F479" s="197">
        <v>24049.674888325811</v>
      </c>
      <c r="G479" s="198" t="s">
        <v>1654</v>
      </c>
      <c r="H479" s="198">
        <v>5336</v>
      </c>
    </row>
    <row r="480" spans="2:8" ht="15" x14ac:dyDescent="0.25">
      <c r="B480" s="189" t="s">
        <v>1660</v>
      </c>
      <c r="C480" s="190" t="s">
        <v>355</v>
      </c>
      <c r="D480" s="191">
        <v>2</v>
      </c>
      <c r="E480" s="192">
        <v>19.147665484160999</v>
      </c>
      <c r="F480" s="192">
        <v>38.295330968321998</v>
      </c>
      <c r="G480" s="193" t="s">
        <v>1661</v>
      </c>
      <c r="H480" s="193">
        <v>5344</v>
      </c>
    </row>
    <row r="481" spans="2:8" ht="15" x14ac:dyDescent="0.25">
      <c r="B481" s="194" t="s">
        <v>1666</v>
      </c>
      <c r="C481" s="195" t="s">
        <v>356</v>
      </c>
      <c r="D481" s="196">
        <v>4</v>
      </c>
      <c r="E481" s="197">
        <v>332.52460871838827</v>
      </c>
      <c r="F481" s="197">
        <v>1330.0984348735531</v>
      </c>
      <c r="G481" s="198" t="s">
        <v>1667</v>
      </c>
      <c r="H481" s="198">
        <v>5352</v>
      </c>
    </row>
    <row r="482" spans="2:8" ht="15" x14ac:dyDescent="0.25">
      <c r="B482" s="189" t="s">
        <v>1665</v>
      </c>
      <c r="C482" s="190" t="s">
        <v>1656</v>
      </c>
      <c r="D482" s="191">
        <v>1</v>
      </c>
      <c r="E482" s="192">
        <v>710.13379041844917</v>
      </c>
      <c r="F482" s="192">
        <v>710.13379041844917</v>
      </c>
      <c r="G482" s="193" t="s">
        <v>1659</v>
      </c>
      <c r="H482" s="193">
        <v>5377</v>
      </c>
    </row>
    <row r="483" spans="2:8" ht="15" x14ac:dyDescent="0.25">
      <c r="B483" s="194" t="s">
        <v>1668</v>
      </c>
      <c r="C483" s="195" t="s">
        <v>355</v>
      </c>
      <c r="D483" s="196">
        <v>20</v>
      </c>
      <c r="E483" s="197">
        <v>901.83735540549128</v>
      </c>
      <c r="F483" s="197">
        <v>18036.747108109827</v>
      </c>
      <c r="G483" s="198" t="s">
        <v>1667</v>
      </c>
      <c r="H483" s="198">
        <v>5379</v>
      </c>
    </row>
    <row r="484" spans="2:8" ht="15" x14ac:dyDescent="0.25">
      <c r="B484" s="189" t="s">
        <v>1665</v>
      </c>
      <c r="C484" s="190" t="s">
        <v>1656</v>
      </c>
      <c r="D484" s="191">
        <v>1</v>
      </c>
      <c r="E484" s="192">
        <v>710.13379041844917</v>
      </c>
      <c r="F484" s="192">
        <v>710.13379041844917</v>
      </c>
      <c r="G484" s="193" t="s">
        <v>1659</v>
      </c>
      <c r="H484" s="193">
        <v>5390</v>
      </c>
    </row>
    <row r="485" spans="2:8" ht="15" x14ac:dyDescent="0.25">
      <c r="B485" s="194" t="s">
        <v>2217</v>
      </c>
      <c r="C485" s="195" t="s">
        <v>1653</v>
      </c>
      <c r="D485" s="196">
        <v>15</v>
      </c>
      <c r="E485" s="197">
        <v>95.535014098134994</v>
      </c>
      <c r="F485" s="197">
        <v>1433.0252114720249</v>
      </c>
      <c r="G485" s="198" t="s">
        <v>1654</v>
      </c>
      <c r="H485" s="198">
        <v>5400</v>
      </c>
    </row>
    <row r="486" spans="2:8" ht="15" x14ac:dyDescent="0.25">
      <c r="B486" s="189" t="s">
        <v>1672</v>
      </c>
      <c r="C486" s="190" t="s">
        <v>1653</v>
      </c>
      <c r="D486" s="191">
        <v>5</v>
      </c>
      <c r="E486" s="192">
        <v>75.832140006051006</v>
      </c>
      <c r="F486" s="192">
        <v>379.16070003025504</v>
      </c>
      <c r="G486" s="193" t="s">
        <v>1661</v>
      </c>
      <c r="H486" s="193">
        <v>5423</v>
      </c>
    </row>
    <row r="487" spans="2:8" ht="15" x14ac:dyDescent="0.25">
      <c r="B487" s="194" t="s">
        <v>1658</v>
      </c>
      <c r="C487" s="195" t="s">
        <v>1653</v>
      </c>
      <c r="D487" s="196">
        <v>200</v>
      </c>
      <c r="E487" s="197">
        <v>412.65956623293988</v>
      </c>
      <c r="F487" s="197">
        <v>82531.913246587981</v>
      </c>
      <c r="G487" s="198" t="s">
        <v>1659</v>
      </c>
      <c r="H487" s="198">
        <v>5424</v>
      </c>
    </row>
    <row r="488" spans="2:8" ht="15" x14ac:dyDescent="0.25">
      <c r="B488" s="189" t="s">
        <v>2217</v>
      </c>
      <c r="C488" s="190" t="s">
        <v>1653</v>
      </c>
      <c r="D488" s="191">
        <v>7</v>
      </c>
      <c r="E488" s="192">
        <v>95.535014098134994</v>
      </c>
      <c r="F488" s="192">
        <v>668.74509868694497</v>
      </c>
      <c r="G488" s="193" t="s">
        <v>1654</v>
      </c>
      <c r="H488" s="193">
        <v>5460</v>
      </c>
    </row>
    <row r="489" spans="2:8" ht="15" x14ac:dyDescent="0.25">
      <c r="B489" s="194" t="s">
        <v>1664</v>
      </c>
      <c r="C489" s="195" t="s">
        <v>355</v>
      </c>
      <c r="D489" s="196">
        <v>20</v>
      </c>
      <c r="E489" s="197">
        <v>246.5</v>
      </c>
      <c r="F489" s="197">
        <v>4930</v>
      </c>
      <c r="G489" s="198" t="s">
        <v>1651</v>
      </c>
      <c r="H489" s="198">
        <v>5480</v>
      </c>
    </row>
    <row r="490" spans="2:8" ht="15" x14ac:dyDescent="0.25">
      <c r="B490" s="189" t="s">
        <v>1666</v>
      </c>
      <c r="C490" s="190" t="s">
        <v>356</v>
      </c>
      <c r="D490" s="191">
        <v>9</v>
      </c>
      <c r="E490" s="192">
        <v>332.52460871838827</v>
      </c>
      <c r="F490" s="192">
        <v>2992.7214784654943</v>
      </c>
      <c r="G490" s="193" t="s">
        <v>1667</v>
      </c>
      <c r="H490" s="193">
        <v>5480</v>
      </c>
    </row>
    <row r="491" spans="2:8" ht="15" x14ac:dyDescent="0.25">
      <c r="B491" s="194" t="s">
        <v>1663</v>
      </c>
      <c r="C491" s="195" t="s">
        <v>1653</v>
      </c>
      <c r="D491" s="196">
        <v>21</v>
      </c>
      <c r="E491" s="197">
        <v>858.91696029735044</v>
      </c>
      <c r="F491" s="197">
        <v>18037.256166244359</v>
      </c>
      <c r="G491" s="198" t="s">
        <v>1654</v>
      </c>
      <c r="H491" s="198">
        <v>5504</v>
      </c>
    </row>
    <row r="492" spans="2:8" ht="15" x14ac:dyDescent="0.25">
      <c r="B492" s="189" t="s">
        <v>1655</v>
      </c>
      <c r="C492" s="190" t="s">
        <v>1656</v>
      </c>
      <c r="D492" s="191">
        <v>3</v>
      </c>
      <c r="E492" s="192">
        <v>722.60968396089356</v>
      </c>
      <c r="F492" s="192">
        <v>2167.8290518826807</v>
      </c>
      <c r="G492" s="193" t="s">
        <v>1654</v>
      </c>
      <c r="H492" s="193">
        <v>5535</v>
      </c>
    </row>
    <row r="493" spans="2:8" ht="15" x14ac:dyDescent="0.25">
      <c r="B493" s="194" t="s">
        <v>1671</v>
      </c>
      <c r="C493" s="195" t="s">
        <v>356</v>
      </c>
      <c r="D493" s="196">
        <v>0</v>
      </c>
      <c r="E493" s="197">
        <v>444.53228917292074</v>
      </c>
      <c r="F493" s="197">
        <v>0</v>
      </c>
      <c r="G493" s="198" t="s">
        <v>1651</v>
      </c>
      <c r="H493" s="198">
        <v>5538</v>
      </c>
    </row>
    <row r="494" spans="2:8" ht="15" x14ac:dyDescent="0.25">
      <c r="B494" s="189" t="s">
        <v>1665</v>
      </c>
      <c r="C494" s="190" t="s">
        <v>1656</v>
      </c>
      <c r="D494" s="191">
        <v>1</v>
      </c>
      <c r="E494" s="192">
        <v>710.13379041844917</v>
      </c>
      <c r="F494" s="192">
        <v>710.13379041844917</v>
      </c>
      <c r="G494" s="193" t="s">
        <v>1659</v>
      </c>
      <c r="H494" s="193">
        <v>5538</v>
      </c>
    </row>
    <row r="495" spans="2:8" ht="15" x14ac:dyDescent="0.25">
      <c r="B495" s="194" t="s">
        <v>1670</v>
      </c>
      <c r="C495" s="195" t="s">
        <v>356</v>
      </c>
      <c r="D495" s="196">
        <v>2</v>
      </c>
      <c r="E495" s="197">
        <v>508.42909319374786</v>
      </c>
      <c r="F495" s="197">
        <v>1016.8581863874957</v>
      </c>
      <c r="G495" s="198" t="s">
        <v>1661</v>
      </c>
      <c r="H495" s="198">
        <v>5632</v>
      </c>
    </row>
    <row r="496" spans="2:8" ht="15" x14ac:dyDescent="0.25">
      <c r="B496" s="189" t="s">
        <v>1671</v>
      </c>
      <c r="C496" s="190" t="s">
        <v>356</v>
      </c>
      <c r="D496" s="191">
        <v>1</v>
      </c>
      <c r="E496" s="192">
        <v>444.53228917292074</v>
      </c>
      <c r="F496" s="192">
        <v>444.53228917292074</v>
      </c>
      <c r="G496" s="193" t="s">
        <v>1651</v>
      </c>
      <c r="H496" s="193">
        <v>5640</v>
      </c>
    </row>
    <row r="497" spans="2:8" ht="15" x14ac:dyDescent="0.25">
      <c r="B497" s="194" t="s">
        <v>1662</v>
      </c>
      <c r="C497" s="195" t="s">
        <v>1656</v>
      </c>
      <c r="D497" s="196">
        <v>73</v>
      </c>
      <c r="E497" s="197">
        <v>918.94676988651963</v>
      </c>
      <c r="F497" s="197">
        <v>67083.114201715929</v>
      </c>
      <c r="G497" s="198" t="s">
        <v>1661</v>
      </c>
      <c r="H497" s="198">
        <v>5661</v>
      </c>
    </row>
    <row r="498" spans="2:8" ht="15" x14ac:dyDescent="0.25">
      <c r="B498" s="189" t="s">
        <v>1669</v>
      </c>
      <c r="C498" s="190" t="s">
        <v>1656</v>
      </c>
      <c r="D498" s="191">
        <v>35</v>
      </c>
      <c r="E498" s="192">
        <v>58.506537185795999</v>
      </c>
      <c r="F498" s="192">
        <v>2047.7288015028601</v>
      </c>
      <c r="G498" s="193" t="s">
        <v>1659</v>
      </c>
      <c r="H498" s="193">
        <v>5700</v>
      </c>
    </row>
    <row r="499" spans="2:8" ht="15" x14ac:dyDescent="0.25">
      <c r="B499" s="194" t="s">
        <v>1669</v>
      </c>
      <c r="C499" s="195" t="s">
        <v>1656</v>
      </c>
      <c r="D499" s="196">
        <v>64</v>
      </c>
      <c r="E499" s="197">
        <v>58.506537185795999</v>
      </c>
      <c r="F499" s="197">
        <v>3744.4183798909439</v>
      </c>
      <c r="G499" s="198" t="s">
        <v>1659</v>
      </c>
      <c r="H499" s="198">
        <v>5738</v>
      </c>
    </row>
    <row r="500" spans="2:8" ht="15" x14ac:dyDescent="0.25">
      <c r="B500" s="189" t="s">
        <v>1671</v>
      </c>
      <c r="C500" s="190" t="s">
        <v>356</v>
      </c>
      <c r="D500" s="191">
        <v>0</v>
      </c>
      <c r="E500" s="192">
        <v>444.53228917292074</v>
      </c>
      <c r="F500" s="192">
        <v>0</v>
      </c>
      <c r="G500" s="193" t="s">
        <v>1651</v>
      </c>
      <c r="H500" s="193">
        <v>5742</v>
      </c>
    </row>
    <row r="501" spans="2:8" ht="15" x14ac:dyDescent="0.25">
      <c r="B501" s="194" t="s">
        <v>1666</v>
      </c>
      <c r="C501" s="195" t="s">
        <v>356</v>
      </c>
      <c r="D501" s="196">
        <v>4</v>
      </c>
      <c r="E501" s="197">
        <v>332.52460871838827</v>
      </c>
      <c r="F501" s="197">
        <v>1330.0984348735531</v>
      </c>
      <c r="G501" s="198" t="s">
        <v>1667</v>
      </c>
      <c r="H501" s="198">
        <v>5746</v>
      </c>
    </row>
    <row r="502" spans="2:8" ht="15" x14ac:dyDescent="0.25">
      <c r="B502" s="189" t="s">
        <v>1660</v>
      </c>
      <c r="C502" s="190" t="s">
        <v>355</v>
      </c>
      <c r="D502" s="191">
        <v>2</v>
      </c>
      <c r="E502" s="192">
        <v>19.147665484160999</v>
      </c>
      <c r="F502" s="192">
        <v>38.295330968321998</v>
      </c>
      <c r="G502" s="193" t="s">
        <v>1661</v>
      </c>
      <c r="H502" s="193">
        <v>5772</v>
      </c>
    </row>
    <row r="503" spans="2:8" ht="15" x14ac:dyDescent="0.25">
      <c r="B503" s="194" t="s">
        <v>1666</v>
      </c>
      <c r="C503" s="195" t="s">
        <v>356</v>
      </c>
      <c r="D503" s="196">
        <v>9</v>
      </c>
      <c r="E503" s="197">
        <v>332.52460871838827</v>
      </c>
      <c r="F503" s="197">
        <v>2992.7214784654943</v>
      </c>
      <c r="G503" s="198" t="s">
        <v>1667</v>
      </c>
      <c r="H503" s="198">
        <v>5775</v>
      </c>
    </row>
    <row r="504" spans="2:8" ht="15" x14ac:dyDescent="0.25">
      <c r="B504" s="189" t="s">
        <v>1655</v>
      </c>
      <c r="C504" s="190" t="s">
        <v>1656</v>
      </c>
      <c r="D504" s="191">
        <v>3</v>
      </c>
      <c r="E504" s="192">
        <v>722.60968396089356</v>
      </c>
      <c r="F504" s="192">
        <v>2167.8290518826807</v>
      </c>
      <c r="G504" s="193" t="s">
        <v>1654</v>
      </c>
      <c r="H504" s="193">
        <v>5786</v>
      </c>
    </row>
    <row r="505" spans="2:8" ht="15" x14ac:dyDescent="0.25">
      <c r="B505" s="194" t="s">
        <v>1657</v>
      </c>
      <c r="C505" s="195" t="s">
        <v>355</v>
      </c>
      <c r="D505" s="196">
        <v>31</v>
      </c>
      <c r="E505" s="197">
        <v>40.333238638787542</v>
      </c>
      <c r="F505" s="197">
        <v>1250.3303978024137</v>
      </c>
      <c r="G505" s="198" t="s">
        <v>1654</v>
      </c>
      <c r="H505" s="198">
        <v>5805</v>
      </c>
    </row>
    <row r="506" spans="2:8" ht="15" x14ac:dyDescent="0.25">
      <c r="B506" s="189" t="s">
        <v>1670</v>
      </c>
      <c r="C506" s="190" t="s">
        <v>356</v>
      </c>
      <c r="D506" s="191">
        <v>2</v>
      </c>
      <c r="E506" s="192">
        <v>508.42909319374786</v>
      </c>
      <c r="F506" s="192">
        <v>1016.8581863874957</v>
      </c>
      <c r="G506" s="193" t="s">
        <v>1661</v>
      </c>
      <c r="H506" s="193">
        <v>5824</v>
      </c>
    </row>
    <row r="507" spans="2:8" ht="15" x14ac:dyDescent="0.25">
      <c r="B507" s="194" t="s">
        <v>1668</v>
      </c>
      <c r="C507" s="195" t="s">
        <v>355</v>
      </c>
      <c r="D507" s="196">
        <v>20</v>
      </c>
      <c r="E507" s="197">
        <v>901.83735540549128</v>
      </c>
      <c r="F507" s="197">
        <v>18036.747108109827</v>
      </c>
      <c r="G507" s="198" t="s">
        <v>1667</v>
      </c>
      <c r="H507" s="198">
        <v>5850</v>
      </c>
    </row>
    <row r="508" spans="2:8" ht="15" x14ac:dyDescent="0.25">
      <c r="B508" s="189" t="s">
        <v>1665</v>
      </c>
      <c r="C508" s="190" t="s">
        <v>1656</v>
      </c>
      <c r="D508" s="191">
        <v>14</v>
      </c>
      <c r="E508" s="192">
        <v>710.13379041844917</v>
      </c>
      <c r="F508" s="192">
        <v>9941.8730658582881</v>
      </c>
      <c r="G508" s="193" t="s">
        <v>1659</v>
      </c>
      <c r="H508" s="193">
        <v>5859</v>
      </c>
    </row>
    <row r="509" spans="2:8" ht="15" x14ac:dyDescent="0.25">
      <c r="B509" s="194" t="s">
        <v>1660</v>
      </c>
      <c r="C509" s="195" t="s">
        <v>355</v>
      </c>
      <c r="D509" s="196">
        <v>2</v>
      </c>
      <c r="E509" s="197">
        <v>19.147665484160999</v>
      </c>
      <c r="F509" s="197">
        <v>38.295330968321998</v>
      </c>
      <c r="G509" s="198" t="s">
        <v>1661</v>
      </c>
      <c r="H509" s="198">
        <v>5868</v>
      </c>
    </row>
    <row r="510" spans="2:8" ht="15" x14ac:dyDescent="0.25">
      <c r="B510" s="189" t="s">
        <v>1658</v>
      </c>
      <c r="C510" s="190" t="s">
        <v>1653</v>
      </c>
      <c r="D510" s="191">
        <v>174</v>
      </c>
      <c r="E510" s="192">
        <v>412.65956623293988</v>
      </c>
      <c r="F510" s="192">
        <v>71802.764524531536</v>
      </c>
      <c r="G510" s="193" t="s">
        <v>1659</v>
      </c>
      <c r="H510" s="193">
        <v>5890</v>
      </c>
    </row>
    <row r="511" spans="2:8" ht="15" x14ac:dyDescent="0.25">
      <c r="B511" s="194" t="s">
        <v>1663</v>
      </c>
      <c r="C511" s="195" t="s">
        <v>1653</v>
      </c>
      <c r="D511" s="196">
        <v>21</v>
      </c>
      <c r="E511" s="197">
        <v>858.91696029735044</v>
      </c>
      <c r="F511" s="197">
        <v>18037.256166244359</v>
      </c>
      <c r="G511" s="198" t="s">
        <v>1654</v>
      </c>
      <c r="H511" s="198">
        <v>5896</v>
      </c>
    </row>
    <row r="512" spans="2:8" ht="15" x14ac:dyDescent="0.25">
      <c r="B512" s="189" t="s">
        <v>1650</v>
      </c>
      <c r="C512" s="190" t="s">
        <v>356</v>
      </c>
      <c r="D512" s="191">
        <v>46</v>
      </c>
      <c r="E512" s="192">
        <v>685.08452972448958</v>
      </c>
      <c r="F512" s="192">
        <v>31513.888367326523</v>
      </c>
      <c r="G512" s="193" t="s">
        <v>1651</v>
      </c>
      <c r="H512" s="193">
        <v>5904</v>
      </c>
    </row>
    <row r="513" spans="2:8" ht="15" x14ac:dyDescent="0.25">
      <c r="B513" s="194" t="s">
        <v>1671</v>
      </c>
      <c r="C513" s="195" t="s">
        <v>356</v>
      </c>
      <c r="D513" s="196">
        <v>1</v>
      </c>
      <c r="E513" s="197">
        <v>444.53228917292074</v>
      </c>
      <c r="F513" s="197">
        <v>444.53228917292074</v>
      </c>
      <c r="G513" s="198" t="s">
        <v>1651</v>
      </c>
      <c r="H513" s="198">
        <v>5918</v>
      </c>
    </row>
    <row r="514" spans="2:8" ht="15" x14ac:dyDescent="0.25">
      <c r="B514" s="189" t="s">
        <v>1657</v>
      </c>
      <c r="C514" s="190" t="s">
        <v>355</v>
      </c>
      <c r="D514" s="191">
        <v>2</v>
      </c>
      <c r="E514" s="192">
        <v>40.333238638787542</v>
      </c>
      <c r="F514" s="192">
        <v>80.666477277575083</v>
      </c>
      <c r="G514" s="193" t="s">
        <v>1654</v>
      </c>
      <c r="H514" s="193">
        <v>5950</v>
      </c>
    </row>
    <row r="515" spans="2:8" ht="15" x14ac:dyDescent="0.25">
      <c r="B515" s="194" t="s">
        <v>1657</v>
      </c>
      <c r="C515" s="195" t="s">
        <v>355</v>
      </c>
      <c r="D515" s="196">
        <v>2</v>
      </c>
      <c r="E515" s="197">
        <v>40.333238638787542</v>
      </c>
      <c r="F515" s="197">
        <v>80.666477277575083</v>
      </c>
      <c r="G515" s="198" t="s">
        <v>1654</v>
      </c>
      <c r="H515" s="198">
        <v>5957</v>
      </c>
    </row>
    <row r="516" spans="2:8" ht="15" x14ac:dyDescent="0.25">
      <c r="B516" s="189" t="s">
        <v>1665</v>
      </c>
      <c r="C516" s="190" t="s">
        <v>1656</v>
      </c>
      <c r="D516" s="191">
        <v>14</v>
      </c>
      <c r="E516" s="192">
        <v>710.13379041844917</v>
      </c>
      <c r="F516" s="192">
        <v>9941.8730658582881</v>
      </c>
      <c r="G516" s="193" t="s">
        <v>1659</v>
      </c>
      <c r="H516" s="193">
        <v>5978</v>
      </c>
    </row>
    <row r="517" spans="2:8" ht="15" x14ac:dyDescent="0.25">
      <c r="B517" s="194" t="s">
        <v>1668</v>
      </c>
      <c r="C517" s="195" t="s">
        <v>355</v>
      </c>
      <c r="D517" s="196">
        <v>12</v>
      </c>
      <c r="E517" s="197">
        <v>901.83735540549128</v>
      </c>
      <c r="F517" s="197">
        <v>10822.048264865894</v>
      </c>
      <c r="G517" s="198" t="s">
        <v>1667</v>
      </c>
      <c r="H517" s="198">
        <v>5985</v>
      </c>
    </row>
    <row r="518" spans="2:8" ht="15" x14ac:dyDescent="0.25">
      <c r="B518" s="189" t="s">
        <v>1657</v>
      </c>
      <c r="C518" s="190" t="s">
        <v>355</v>
      </c>
      <c r="D518" s="191">
        <v>31</v>
      </c>
      <c r="E518" s="192">
        <v>40.333238638787542</v>
      </c>
      <c r="F518" s="192">
        <v>1250.3303978024137</v>
      </c>
      <c r="G518" s="193" t="s">
        <v>1654</v>
      </c>
      <c r="H518" s="193">
        <v>6017</v>
      </c>
    </row>
    <row r="519" spans="2:8" ht="15" x14ac:dyDescent="0.25">
      <c r="B519" s="194" t="s">
        <v>1672</v>
      </c>
      <c r="C519" s="195" t="s">
        <v>1653</v>
      </c>
      <c r="D519" s="196">
        <v>5</v>
      </c>
      <c r="E519" s="197">
        <v>75.832140006051006</v>
      </c>
      <c r="F519" s="197">
        <v>379.16070003025504</v>
      </c>
      <c r="G519" s="198" t="s">
        <v>1661</v>
      </c>
      <c r="H519" s="198">
        <v>6021</v>
      </c>
    </row>
    <row r="520" spans="2:8" ht="15" x14ac:dyDescent="0.25">
      <c r="B520" s="189" t="s">
        <v>1650</v>
      </c>
      <c r="C520" s="190" t="s">
        <v>356</v>
      </c>
      <c r="D520" s="191">
        <v>46</v>
      </c>
      <c r="E520" s="192">
        <v>685.08452972448958</v>
      </c>
      <c r="F520" s="192">
        <v>31513.888367326523</v>
      </c>
      <c r="G520" s="193" t="s">
        <v>1651</v>
      </c>
      <c r="H520" s="193">
        <v>6024</v>
      </c>
    </row>
    <row r="521" spans="2:8" ht="15" x14ac:dyDescent="0.25">
      <c r="B521" s="194" t="s">
        <v>1665</v>
      </c>
      <c r="C521" s="195" t="s">
        <v>1656</v>
      </c>
      <c r="D521" s="196">
        <v>1</v>
      </c>
      <c r="E521" s="197">
        <v>710.13379041844917</v>
      </c>
      <c r="F521" s="197">
        <v>710.13379041844917</v>
      </c>
      <c r="G521" s="198" t="s">
        <v>1659</v>
      </c>
      <c r="H521" s="198">
        <v>6084</v>
      </c>
    </row>
    <row r="522" spans="2:8" ht="15" x14ac:dyDescent="0.25">
      <c r="B522" s="189" t="s">
        <v>1657</v>
      </c>
      <c r="C522" s="190" t="s">
        <v>355</v>
      </c>
      <c r="D522" s="191">
        <v>31</v>
      </c>
      <c r="E522" s="192">
        <v>40.333238638787542</v>
      </c>
      <c r="F522" s="192">
        <v>1250.3303978024137</v>
      </c>
      <c r="G522" s="193" t="s">
        <v>1654</v>
      </c>
      <c r="H522" s="193">
        <v>6129</v>
      </c>
    </row>
    <row r="523" spans="2:8" ht="15" x14ac:dyDescent="0.25">
      <c r="B523" s="194" t="s">
        <v>1660</v>
      </c>
      <c r="C523" s="195" t="s">
        <v>355</v>
      </c>
      <c r="D523" s="196">
        <v>2</v>
      </c>
      <c r="E523" s="197">
        <v>19.147665484160999</v>
      </c>
      <c r="F523" s="197">
        <v>38.295330968321998</v>
      </c>
      <c r="G523" s="198" t="s">
        <v>1661</v>
      </c>
      <c r="H523" s="198">
        <v>6188</v>
      </c>
    </row>
    <row r="524" spans="2:8" ht="15" x14ac:dyDescent="0.25">
      <c r="B524" s="189" t="s">
        <v>1665</v>
      </c>
      <c r="C524" s="190" t="s">
        <v>1656</v>
      </c>
      <c r="D524" s="191">
        <v>1</v>
      </c>
      <c r="E524" s="192">
        <v>710.13379041844917</v>
      </c>
      <c r="F524" s="192">
        <v>710.13379041844917</v>
      </c>
      <c r="G524" s="193" t="s">
        <v>1659</v>
      </c>
      <c r="H524" s="193">
        <v>6202</v>
      </c>
    </row>
    <row r="525" spans="2:8" ht="15" x14ac:dyDescent="0.25">
      <c r="B525" s="194" t="s">
        <v>1655</v>
      </c>
      <c r="C525" s="195" t="s">
        <v>1656</v>
      </c>
      <c r="D525" s="196">
        <v>2</v>
      </c>
      <c r="E525" s="197">
        <v>722.60968396089356</v>
      </c>
      <c r="F525" s="197">
        <v>1445.2193679217871</v>
      </c>
      <c r="G525" s="198" t="s">
        <v>1654</v>
      </c>
      <c r="H525" s="198">
        <v>6209</v>
      </c>
    </row>
    <row r="526" spans="2:8" ht="15" x14ac:dyDescent="0.25">
      <c r="B526" s="189" t="s">
        <v>1670</v>
      </c>
      <c r="C526" s="190" t="s">
        <v>356</v>
      </c>
      <c r="D526" s="191">
        <v>2</v>
      </c>
      <c r="E526" s="192">
        <v>508.42909319374786</v>
      </c>
      <c r="F526" s="192">
        <v>1016.8581863874957</v>
      </c>
      <c r="G526" s="193" t="s">
        <v>1661</v>
      </c>
      <c r="H526" s="193">
        <v>6240</v>
      </c>
    </row>
    <row r="527" spans="2:8" ht="15" x14ac:dyDescent="0.25">
      <c r="B527" s="194" t="s">
        <v>1657</v>
      </c>
      <c r="C527" s="195" t="s">
        <v>355</v>
      </c>
      <c r="D527" s="196">
        <v>2</v>
      </c>
      <c r="E527" s="197">
        <v>40.333238638787542</v>
      </c>
      <c r="F527" s="197">
        <v>80.666477277575083</v>
      </c>
      <c r="G527" s="198" t="s">
        <v>1654</v>
      </c>
      <c r="H527" s="198">
        <v>6270</v>
      </c>
    </row>
    <row r="528" spans="2:8" ht="15" x14ac:dyDescent="0.25">
      <c r="B528" s="189" t="s">
        <v>1664</v>
      </c>
      <c r="C528" s="190" t="s">
        <v>355</v>
      </c>
      <c r="D528" s="191">
        <v>9</v>
      </c>
      <c r="E528" s="192">
        <v>246.5</v>
      </c>
      <c r="F528" s="192">
        <v>2218.5</v>
      </c>
      <c r="G528" s="193" t="s">
        <v>1651</v>
      </c>
      <c r="H528" s="193">
        <v>6324</v>
      </c>
    </row>
    <row r="529" spans="2:8" ht="15" x14ac:dyDescent="0.25">
      <c r="B529" s="194" t="s">
        <v>1668</v>
      </c>
      <c r="C529" s="195" t="s">
        <v>355</v>
      </c>
      <c r="D529" s="196">
        <v>20</v>
      </c>
      <c r="E529" s="197">
        <v>901.83735540549128</v>
      </c>
      <c r="F529" s="197">
        <v>18036.747108109827</v>
      </c>
      <c r="G529" s="198" t="s">
        <v>1667</v>
      </c>
      <c r="H529" s="198">
        <v>6335</v>
      </c>
    </row>
    <row r="530" spans="2:8" ht="15" x14ac:dyDescent="0.25">
      <c r="B530" s="189" t="s">
        <v>1655</v>
      </c>
      <c r="C530" s="190" t="s">
        <v>1656</v>
      </c>
      <c r="D530" s="191">
        <v>3</v>
      </c>
      <c r="E530" s="192">
        <v>722.60968396089356</v>
      </c>
      <c r="F530" s="192">
        <v>2167.8290518826807</v>
      </c>
      <c r="G530" s="193" t="s">
        <v>1654</v>
      </c>
      <c r="H530" s="193">
        <v>6370</v>
      </c>
    </row>
    <row r="531" spans="2:8" ht="15" x14ac:dyDescent="0.25">
      <c r="B531" s="194" t="s">
        <v>1655</v>
      </c>
      <c r="C531" s="195" t="s">
        <v>1656</v>
      </c>
      <c r="D531" s="196">
        <v>3</v>
      </c>
      <c r="E531" s="197">
        <v>722.60968396089356</v>
      </c>
      <c r="F531" s="197">
        <v>2167.8290518826807</v>
      </c>
      <c r="G531" s="198" t="s">
        <v>1654</v>
      </c>
      <c r="H531" s="198">
        <v>6413</v>
      </c>
    </row>
    <row r="532" spans="2:8" ht="15" x14ac:dyDescent="0.25">
      <c r="B532" s="189" t="s">
        <v>1670</v>
      </c>
      <c r="C532" s="190" t="s">
        <v>356</v>
      </c>
      <c r="D532" s="191">
        <v>12</v>
      </c>
      <c r="E532" s="192">
        <v>508.42909319374786</v>
      </c>
      <c r="F532" s="192">
        <v>6101.1491183249746</v>
      </c>
      <c r="G532" s="193" t="s">
        <v>1661</v>
      </c>
      <c r="H532" s="193">
        <v>6480</v>
      </c>
    </row>
    <row r="533" spans="2:8" ht="15" x14ac:dyDescent="0.25">
      <c r="B533" s="194" t="s">
        <v>2217</v>
      </c>
      <c r="C533" s="195" t="s">
        <v>1653</v>
      </c>
      <c r="D533" s="196">
        <v>15</v>
      </c>
      <c r="E533" s="197">
        <v>95.535014098134994</v>
      </c>
      <c r="F533" s="197">
        <v>1433.0252114720249</v>
      </c>
      <c r="G533" s="198" t="s">
        <v>1654</v>
      </c>
      <c r="H533" s="198">
        <v>6554</v>
      </c>
    </row>
    <row r="534" spans="2:8" ht="15" x14ac:dyDescent="0.25">
      <c r="B534" s="189" t="s">
        <v>1665</v>
      </c>
      <c r="C534" s="190" t="s">
        <v>1656</v>
      </c>
      <c r="D534" s="191">
        <v>14</v>
      </c>
      <c r="E534" s="192">
        <v>710.13379041844917</v>
      </c>
      <c r="F534" s="192">
        <v>9941.8730658582881</v>
      </c>
      <c r="G534" s="193" t="s">
        <v>1659</v>
      </c>
      <c r="H534" s="193">
        <v>6578</v>
      </c>
    </row>
    <row r="535" spans="2:8" ht="15" x14ac:dyDescent="0.25">
      <c r="B535" s="194" t="s">
        <v>1663</v>
      </c>
      <c r="C535" s="195" t="s">
        <v>1653</v>
      </c>
      <c r="D535" s="196">
        <v>21</v>
      </c>
      <c r="E535" s="197">
        <v>858.91696029735044</v>
      </c>
      <c r="F535" s="197">
        <v>18037.256166244359</v>
      </c>
      <c r="G535" s="198" t="s">
        <v>1654</v>
      </c>
      <c r="H535" s="198">
        <v>6600</v>
      </c>
    </row>
    <row r="536" spans="2:8" ht="15" x14ac:dyDescent="0.25">
      <c r="B536" s="189" t="s">
        <v>1663</v>
      </c>
      <c r="C536" s="190" t="s">
        <v>1653</v>
      </c>
      <c r="D536" s="191">
        <v>21</v>
      </c>
      <c r="E536" s="192">
        <v>858.91696029735044</v>
      </c>
      <c r="F536" s="192">
        <v>18037.256166244359</v>
      </c>
      <c r="G536" s="193" t="s">
        <v>1654</v>
      </c>
      <c r="H536" s="193">
        <v>6640</v>
      </c>
    </row>
    <row r="537" spans="2:8" ht="15" x14ac:dyDescent="0.25">
      <c r="B537" s="194" t="s">
        <v>1658</v>
      </c>
      <c r="C537" s="195" t="s">
        <v>1653</v>
      </c>
      <c r="D537" s="196">
        <v>200</v>
      </c>
      <c r="E537" s="197">
        <v>412.65956623293988</v>
      </c>
      <c r="F537" s="197">
        <v>82531.913246587981</v>
      </c>
      <c r="G537" s="198" t="s">
        <v>1659</v>
      </c>
      <c r="H537" s="198">
        <v>6704</v>
      </c>
    </row>
    <row r="538" spans="2:8" ht="15" x14ac:dyDescent="0.25">
      <c r="B538" s="189" t="s">
        <v>1672</v>
      </c>
      <c r="C538" s="190" t="s">
        <v>1653</v>
      </c>
      <c r="D538" s="191">
        <v>5</v>
      </c>
      <c r="E538" s="192">
        <v>75.832140006051006</v>
      </c>
      <c r="F538" s="192">
        <v>379.16070003025504</v>
      </c>
      <c r="G538" s="193" t="s">
        <v>1661</v>
      </c>
      <c r="H538" s="193">
        <v>6705</v>
      </c>
    </row>
    <row r="539" spans="2:8" ht="15" x14ac:dyDescent="0.25">
      <c r="B539" s="194" t="s">
        <v>1664</v>
      </c>
      <c r="C539" s="195" t="s">
        <v>355</v>
      </c>
      <c r="D539" s="196">
        <v>20</v>
      </c>
      <c r="E539" s="197">
        <v>246.5</v>
      </c>
      <c r="F539" s="197">
        <v>4930</v>
      </c>
      <c r="G539" s="198" t="s">
        <v>1651</v>
      </c>
      <c r="H539" s="198">
        <v>6732</v>
      </c>
    </row>
    <row r="540" spans="2:8" ht="15" x14ac:dyDescent="0.25">
      <c r="B540" s="189" t="s">
        <v>1662</v>
      </c>
      <c r="C540" s="190" t="s">
        <v>1656</v>
      </c>
      <c r="D540" s="191">
        <v>90</v>
      </c>
      <c r="E540" s="192">
        <v>918.94676988651963</v>
      </c>
      <c r="F540" s="192">
        <v>82705.20928978677</v>
      </c>
      <c r="G540" s="193" t="s">
        <v>1661</v>
      </c>
      <c r="H540" s="193">
        <v>6795</v>
      </c>
    </row>
    <row r="541" spans="2:8" ht="15" x14ac:dyDescent="0.25">
      <c r="B541" s="194" t="s">
        <v>1663</v>
      </c>
      <c r="C541" s="195" t="s">
        <v>1653</v>
      </c>
      <c r="D541" s="196">
        <v>28</v>
      </c>
      <c r="E541" s="197">
        <v>858.91696029735044</v>
      </c>
      <c r="F541" s="197">
        <v>24049.674888325811</v>
      </c>
      <c r="G541" s="198" t="s">
        <v>1654</v>
      </c>
      <c r="H541" s="198">
        <v>6808</v>
      </c>
    </row>
    <row r="542" spans="2:8" ht="15" x14ac:dyDescent="0.25">
      <c r="B542" s="189" t="s">
        <v>1664</v>
      </c>
      <c r="C542" s="190" t="s">
        <v>355</v>
      </c>
      <c r="D542" s="191">
        <v>20</v>
      </c>
      <c r="E542" s="192">
        <v>246.5</v>
      </c>
      <c r="F542" s="192">
        <v>4930</v>
      </c>
      <c r="G542" s="193" t="s">
        <v>1651</v>
      </c>
      <c r="H542" s="193">
        <v>6840</v>
      </c>
    </row>
    <row r="543" spans="2:8" ht="15" x14ac:dyDescent="0.25">
      <c r="B543" s="194" t="s">
        <v>1655</v>
      </c>
      <c r="C543" s="195" t="s">
        <v>1656</v>
      </c>
      <c r="D543" s="196">
        <v>2</v>
      </c>
      <c r="E543" s="197">
        <v>722.60968396089356</v>
      </c>
      <c r="F543" s="197">
        <v>1445.2193679217871</v>
      </c>
      <c r="G543" s="198" t="s">
        <v>1654</v>
      </c>
      <c r="H543" s="198">
        <v>6840</v>
      </c>
    </row>
    <row r="544" spans="2:8" ht="15" x14ac:dyDescent="0.25">
      <c r="B544" s="189" t="s">
        <v>1671</v>
      </c>
      <c r="C544" s="190" t="s">
        <v>356</v>
      </c>
      <c r="D544" s="191">
        <v>0</v>
      </c>
      <c r="E544" s="192">
        <v>444.53228917292074</v>
      </c>
      <c r="F544" s="192">
        <v>0</v>
      </c>
      <c r="G544" s="193" t="s">
        <v>1651</v>
      </c>
      <c r="H544" s="193">
        <v>6870</v>
      </c>
    </row>
    <row r="545" spans="2:8" ht="15" x14ac:dyDescent="0.25">
      <c r="B545" s="194" t="s">
        <v>1672</v>
      </c>
      <c r="C545" s="195" t="s">
        <v>1653</v>
      </c>
      <c r="D545" s="196">
        <v>23</v>
      </c>
      <c r="E545" s="197">
        <v>75.832140006051006</v>
      </c>
      <c r="F545" s="197">
        <v>1744.1392201391732</v>
      </c>
      <c r="G545" s="198" t="s">
        <v>1661</v>
      </c>
      <c r="H545" s="198">
        <v>6896</v>
      </c>
    </row>
    <row r="546" spans="2:8" ht="15" x14ac:dyDescent="0.25">
      <c r="B546" s="189" t="s">
        <v>1666</v>
      </c>
      <c r="C546" s="190" t="s">
        <v>356</v>
      </c>
      <c r="D546" s="191">
        <v>9</v>
      </c>
      <c r="E546" s="192">
        <v>332.52460871838827</v>
      </c>
      <c r="F546" s="192">
        <v>2992.7214784654943</v>
      </c>
      <c r="G546" s="193" t="s">
        <v>1667</v>
      </c>
      <c r="H546" s="193">
        <v>6915</v>
      </c>
    </row>
    <row r="547" spans="2:8" ht="15" x14ac:dyDescent="0.25">
      <c r="B547" s="194" t="s">
        <v>1671</v>
      </c>
      <c r="C547" s="195" t="s">
        <v>356</v>
      </c>
      <c r="D547" s="196">
        <v>0</v>
      </c>
      <c r="E547" s="197">
        <v>444.53228917292074</v>
      </c>
      <c r="F547" s="197">
        <v>0</v>
      </c>
      <c r="G547" s="198" t="s">
        <v>1651</v>
      </c>
      <c r="H547" s="198">
        <v>6916</v>
      </c>
    </row>
    <row r="548" spans="2:8" ht="15" x14ac:dyDescent="0.25">
      <c r="B548" s="189" t="s">
        <v>2217</v>
      </c>
      <c r="C548" s="190" t="s">
        <v>1653</v>
      </c>
      <c r="D548" s="191">
        <v>15</v>
      </c>
      <c r="E548" s="192">
        <v>95.535014098134994</v>
      </c>
      <c r="F548" s="192">
        <v>1433.0252114720249</v>
      </c>
      <c r="G548" s="193" t="s">
        <v>1654</v>
      </c>
      <c r="H548" s="193">
        <v>6928</v>
      </c>
    </row>
    <row r="549" spans="2:8" ht="15" x14ac:dyDescent="0.25">
      <c r="B549" s="194" t="s">
        <v>1672</v>
      </c>
      <c r="C549" s="195" t="s">
        <v>1653</v>
      </c>
      <c r="D549" s="196">
        <v>23</v>
      </c>
      <c r="E549" s="197">
        <v>75.832140006051006</v>
      </c>
      <c r="F549" s="197">
        <v>1744.1392201391732</v>
      </c>
      <c r="G549" s="198" t="s">
        <v>1661</v>
      </c>
      <c r="H549" s="198">
        <v>6931</v>
      </c>
    </row>
    <row r="550" spans="2:8" ht="15" x14ac:dyDescent="0.25">
      <c r="B550" s="189" t="s">
        <v>1663</v>
      </c>
      <c r="C550" s="190" t="s">
        <v>1653</v>
      </c>
      <c r="D550" s="191">
        <v>21</v>
      </c>
      <c r="E550" s="192">
        <v>858.91696029735044</v>
      </c>
      <c r="F550" s="192">
        <v>18037.256166244359</v>
      </c>
      <c r="G550" s="193" t="s">
        <v>1654</v>
      </c>
      <c r="H550" s="193">
        <v>6936</v>
      </c>
    </row>
    <row r="551" spans="2:8" ht="15" x14ac:dyDescent="0.25">
      <c r="B551" s="194" t="s">
        <v>1655</v>
      </c>
      <c r="C551" s="195" t="s">
        <v>1656</v>
      </c>
      <c r="D551" s="196">
        <v>2</v>
      </c>
      <c r="E551" s="197">
        <v>722.60968396089356</v>
      </c>
      <c r="F551" s="197">
        <v>1445.2193679217871</v>
      </c>
      <c r="G551" s="198" t="s">
        <v>1654</v>
      </c>
      <c r="H551" s="198">
        <v>6955</v>
      </c>
    </row>
    <row r="552" spans="2:8" ht="15" x14ac:dyDescent="0.25">
      <c r="B552" s="189" t="s">
        <v>1655</v>
      </c>
      <c r="C552" s="190" t="s">
        <v>1656</v>
      </c>
      <c r="D552" s="191">
        <v>3</v>
      </c>
      <c r="E552" s="192">
        <v>722.60968396089356</v>
      </c>
      <c r="F552" s="192">
        <v>2167.8290518826807</v>
      </c>
      <c r="G552" s="193" t="s">
        <v>1654</v>
      </c>
      <c r="H552" s="193">
        <v>6975</v>
      </c>
    </row>
    <row r="553" spans="2:8" ht="15" x14ac:dyDescent="0.25">
      <c r="B553" s="194" t="s">
        <v>1662</v>
      </c>
      <c r="C553" s="195" t="s">
        <v>1656</v>
      </c>
      <c r="D553" s="196">
        <v>73</v>
      </c>
      <c r="E553" s="197">
        <v>918.94676988651963</v>
      </c>
      <c r="F553" s="197">
        <v>67083.114201715929</v>
      </c>
      <c r="G553" s="198" t="s">
        <v>1661</v>
      </c>
      <c r="H553" s="198">
        <v>6992</v>
      </c>
    </row>
    <row r="554" spans="2:8" ht="15" x14ac:dyDescent="0.25">
      <c r="B554" s="189" t="s">
        <v>2217</v>
      </c>
      <c r="C554" s="190" t="s">
        <v>1653</v>
      </c>
      <c r="D554" s="191">
        <v>7</v>
      </c>
      <c r="E554" s="192">
        <v>95.535014098134994</v>
      </c>
      <c r="F554" s="192">
        <v>668.74509868694497</v>
      </c>
      <c r="G554" s="193" t="s">
        <v>1654</v>
      </c>
      <c r="H554" s="193">
        <v>7018</v>
      </c>
    </row>
    <row r="555" spans="2:8" ht="15" x14ac:dyDescent="0.25">
      <c r="B555" s="194" t="s">
        <v>1671</v>
      </c>
      <c r="C555" s="195" t="s">
        <v>356</v>
      </c>
      <c r="D555" s="196">
        <v>0</v>
      </c>
      <c r="E555" s="197">
        <v>444.53228917292074</v>
      </c>
      <c r="F555" s="197">
        <v>0</v>
      </c>
      <c r="G555" s="198" t="s">
        <v>1651</v>
      </c>
      <c r="H555" s="198">
        <v>7092</v>
      </c>
    </row>
    <row r="556" spans="2:8" ht="15" x14ac:dyDescent="0.25">
      <c r="B556" s="189" t="s">
        <v>1650</v>
      </c>
      <c r="C556" s="190" t="s">
        <v>356</v>
      </c>
      <c r="D556" s="191">
        <v>46</v>
      </c>
      <c r="E556" s="192">
        <v>685.08452972448958</v>
      </c>
      <c r="F556" s="192">
        <v>31513.888367326523</v>
      </c>
      <c r="G556" s="193" t="s">
        <v>1651</v>
      </c>
      <c r="H556" s="193">
        <v>7116</v>
      </c>
    </row>
    <row r="557" spans="2:8" ht="15" x14ac:dyDescent="0.25">
      <c r="B557" s="194" t="s">
        <v>1660</v>
      </c>
      <c r="C557" s="195" t="s">
        <v>355</v>
      </c>
      <c r="D557" s="196">
        <v>2</v>
      </c>
      <c r="E557" s="197">
        <v>19.147665484160999</v>
      </c>
      <c r="F557" s="197">
        <v>38.295330968321998</v>
      </c>
      <c r="G557" s="198" t="s">
        <v>1661</v>
      </c>
      <c r="H557" s="198">
        <v>7136</v>
      </c>
    </row>
    <row r="558" spans="2:8" ht="15" x14ac:dyDescent="0.25">
      <c r="B558" s="189" t="s">
        <v>1662</v>
      </c>
      <c r="C558" s="190" t="s">
        <v>1656</v>
      </c>
      <c r="D558" s="191">
        <v>90</v>
      </c>
      <c r="E558" s="192">
        <v>918.94676988651963</v>
      </c>
      <c r="F558" s="192">
        <v>82705.20928978677</v>
      </c>
      <c r="G558" s="193" t="s">
        <v>1661</v>
      </c>
      <c r="H558" s="193">
        <v>7137</v>
      </c>
    </row>
    <row r="559" spans="2:8" ht="15" x14ac:dyDescent="0.25">
      <c r="B559" s="194" t="s">
        <v>1650</v>
      </c>
      <c r="C559" s="195" t="s">
        <v>356</v>
      </c>
      <c r="D559" s="196">
        <v>101</v>
      </c>
      <c r="E559" s="197">
        <v>685.08452972448958</v>
      </c>
      <c r="F559" s="197">
        <v>69193.537502173451</v>
      </c>
      <c r="G559" s="198" t="s">
        <v>1651</v>
      </c>
      <c r="H559" s="198">
        <v>7184</v>
      </c>
    </row>
    <row r="560" spans="2:8" ht="15" x14ac:dyDescent="0.25">
      <c r="B560" s="189" t="s">
        <v>1655</v>
      </c>
      <c r="C560" s="190" t="s">
        <v>1656</v>
      </c>
      <c r="D560" s="191">
        <v>3</v>
      </c>
      <c r="E560" s="192">
        <v>722.60968396089356</v>
      </c>
      <c r="F560" s="192">
        <v>2167.8290518826807</v>
      </c>
      <c r="G560" s="193" t="s">
        <v>1654</v>
      </c>
      <c r="H560" s="193">
        <v>7191</v>
      </c>
    </row>
    <row r="561" spans="2:8" ht="15" x14ac:dyDescent="0.25">
      <c r="B561" s="194" t="s">
        <v>1664</v>
      </c>
      <c r="C561" s="195" t="s">
        <v>355</v>
      </c>
      <c r="D561" s="196">
        <v>20</v>
      </c>
      <c r="E561" s="197">
        <v>246.5</v>
      </c>
      <c r="F561" s="197">
        <v>4930</v>
      </c>
      <c r="G561" s="198" t="s">
        <v>1651</v>
      </c>
      <c r="H561" s="198">
        <v>7224</v>
      </c>
    </row>
    <row r="562" spans="2:8" ht="15" x14ac:dyDescent="0.25">
      <c r="B562" s="189" t="s">
        <v>1658</v>
      </c>
      <c r="C562" s="190" t="s">
        <v>1653</v>
      </c>
      <c r="D562" s="191">
        <v>174</v>
      </c>
      <c r="E562" s="192">
        <v>412.65956623293988</v>
      </c>
      <c r="F562" s="192">
        <v>71802.764524531536</v>
      </c>
      <c r="G562" s="193" t="s">
        <v>1659</v>
      </c>
      <c r="H562" s="193">
        <v>7282</v>
      </c>
    </row>
    <row r="563" spans="2:8" ht="15" x14ac:dyDescent="0.25">
      <c r="B563" s="194" t="s">
        <v>1664</v>
      </c>
      <c r="C563" s="195" t="s">
        <v>355</v>
      </c>
      <c r="D563" s="196">
        <v>9</v>
      </c>
      <c r="E563" s="197">
        <v>246.5</v>
      </c>
      <c r="F563" s="197">
        <v>2218.5</v>
      </c>
      <c r="G563" s="198" t="s">
        <v>1651</v>
      </c>
      <c r="H563" s="198">
        <v>7392</v>
      </c>
    </row>
    <row r="564" spans="2:8" ht="15" x14ac:dyDescent="0.25">
      <c r="B564" s="189" t="s">
        <v>1657</v>
      </c>
      <c r="C564" s="190" t="s">
        <v>355</v>
      </c>
      <c r="D564" s="191">
        <v>31</v>
      </c>
      <c r="E564" s="192">
        <v>40.333238638787542</v>
      </c>
      <c r="F564" s="192">
        <v>1250.3303978024137</v>
      </c>
      <c r="G564" s="193" t="s">
        <v>1654</v>
      </c>
      <c r="H564" s="193">
        <v>7425</v>
      </c>
    </row>
    <row r="565" spans="2:8" ht="15" x14ac:dyDescent="0.25">
      <c r="B565" s="194" t="s">
        <v>1668</v>
      </c>
      <c r="C565" s="195" t="s">
        <v>355</v>
      </c>
      <c r="D565" s="196">
        <v>12</v>
      </c>
      <c r="E565" s="197">
        <v>901.83735540549128</v>
      </c>
      <c r="F565" s="197">
        <v>10822.048264865894</v>
      </c>
      <c r="G565" s="198" t="s">
        <v>1667</v>
      </c>
      <c r="H565" s="198">
        <v>7470</v>
      </c>
    </row>
    <row r="566" spans="2:8" ht="15" x14ac:dyDescent="0.25">
      <c r="B566" s="189" t="s">
        <v>1668</v>
      </c>
      <c r="C566" s="190" t="s">
        <v>355</v>
      </c>
      <c r="D566" s="191">
        <v>12</v>
      </c>
      <c r="E566" s="192">
        <v>901.83735540549128</v>
      </c>
      <c r="F566" s="192">
        <v>10822.048264865894</v>
      </c>
      <c r="G566" s="193" t="s">
        <v>1667</v>
      </c>
      <c r="H566" s="193">
        <v>7497</v>
      </c>
    </row>
    <row r="567" spans="2:8" ht="15" x14ac:dyDescent="0.25">
      <c r="B567" s="194" t="s">
        <v>1650</v>
      </c>
      <c r="C567" s="195" t="s">
        <v>356</v>
      </c>
      <c r="D567" s="196">
        <v>101</v>
      </c>
      <c r="E567" s="197">
        <v>685.08452972448958</v>
      </c>
      <c r="F567" s="197">
        <v>69193.537502173451</v>
      </c>
      <c r="G567" s="198" t="s">
        <v>1651</v>
      </c>
      <c r="H567" s="198">
        <v>7497</v>
      </c>
    </row>
    <row r="568" spans="2:8" ht="15" x14ac:dyDescent="0.25">
      <c r="B568" s="189" t="s">
        <v>1671</v>
      </c>
      <c r="C568" s="190" t="s">
        <v>356</v>
      </c>
      <c r="D568" s="191">
        <v>1</v>
      </c>
      <c r="E568" s="192">
        <v>444.53228917292074</v>
      </c>
      <c r="F568" s="192">
        <v>444.53228917292074</v>
      </c>
      <c r="G568" s="193" t="s">
        <v>1651</v>
      </c>
      <c r="H568" s="193">
        <v>7500</v>
      </c>
    </row>
    <row r="569" spans="2:8" ht="15" x14ac:dyDescent="0.25">
      <c r="B569" s="194" t="s">
        <v>1671</v>
      </c>
      <c r="C569" s="195" t="s">
        <v>356</v>
      </c>
      <c r="D569" s="196">
        <v>0</v>
      </c>
      <c r="E569" s="197">
        <v>444.53228917292074</v>
      </c>
      <c r="F569" s="197">
        <v>0</v>
      </c>
      <c r="G569" s="198" t="s">
        <v>1651</v>
      </c>
      <c r="H569" s="198">
        <v>7502</v>
      </c>
    </row>
    <row r="570" spans="2:8" ht="15" x14ac:dyDescent="0.25">
      <c r="B570" s="189" t="s">
        <v>1663</v>
      </c>
      <c r="C570" s="190" t="s">
        <v>1653</v>
      </c>
      <c r="D570" s="191">
        <v>21</v>
      </c>
      <c r="E570" s="192">
        <v>858.91696029735044</v>
      </c>
      <c r="F570" s="192">
        <v>18037.256166244359</v>
      </c>
      <c r="G570" s="193" t="s">
        <v>1654</v>
      </c>
      <c r="H570" s="193">
        <v>7520</v>
      </c>
    </row>
    <row r="571" spans="2:8" ht="15" x14ac:dyDescent="0.25">
      <c r="B571" s="194" t="s">
        <v>1665</v>
      </c>
      <c r="C571" s="195" t="s">
        <v>1656</v>
      </c>
      <c r="D571" s="196">
        <v>1</v>
      </c>
      <c r="E571" s="197">
        <v>710.13379041844917</v>
      </c>
      <c r="F571" s="197">
        <v>710.13379041844917</v>
      </c>
      <c r="G571" s="198" t="s">
        <v>1659</v>
      </c>
      <c r="H571" s="198">
        <v>7560</v>
      </c>
    </row>
    <row r="572" spans="2:8" ht="15" x14ac:dyDescent="0.25">
      <c r="B572" s="189" t="s">
        <v>1663</v>
      </c>
      <c r="C572" s="190" t="s">
        <v>1653</v>
      </c>
      <c r="D572" s="191">
        <v>21</v>
      </c>
      <c r="E572" s="192">
        <v>858.91696029735044</v>
      </c>
      <c r="F572" s="192">
        <v>18037.256166244359</v>
      </c>
      <c r="G572" s="193" t="s">
        <v>1654</v>
      </c>
      <c r="H572" s="193">
        <v>7560</v>
      </c>
    </row>
    <row r="573" spans="2:8" ht="15" x14ac:dyDescent="0.25">
      <c r="B573" s="194" t="s">
        <v>1670</v>
      </c>
      <c r="C573" s="195" t="s">
        <v>356</v>
      </c>
      <c r="D573" s="196">
        <v>12</v>
      </c>
      <c r="E573" s="197">
        <v>508.42909319374786</v>
      </c>
      <c r="F573" s="197">
        <v>6101.1491183249746</v>
      </c>
      <c r="G573" s="198" t="s">
        <v>1661</v>
      </c>
      <c r="H573" s="198">
        <v>7568</v>
      </c>
    </row>
    <row r="574" spans="2:8" ht="15" x14ac:dyDescent="0.25">
      <c r="B574" s="189" t="s">
        <v>1668</v>
      </c>
      <c r="C574" s="190" t="s">
        <v>355</v>
      </c>
      <c r="D574" s="191">
        <v>20</v>
      </c>
      <c r="E574" s="192">
        <v>901.83735540549128</v>
      </c>
      <c r="F574" s="192">
        <v>18036.747108109827</v>
      </c>
      <c r="G574" s="193" t="s">
        <v>1667</v>
      </c>
      <c r="H574" s="193">
        <v>7650</v>
      </c>
    </row>
    <row r="575" spans="2:8" ht="15" x14ac:dyDescent="0.25">
      <c r="B575" s="194" t="s">
        <v>1657</v>
      </c>
      <c r="C575" s="195" t="s">
        <v>355</v>
      </c>
      <c r="D575" s="196">
        <v>31</v>
      </c>
      <c r="E575" s="197">
        <v>40.333238638787542</v>
      </c>
      <c r="F575" s="197">
        <v>1250.3303978024137</v>
      </c>
      <c r="G575" s="198" t="s">
        <v>1654</v>
      </c>
      <c r="H575" s="198">
        <v>7770</v>
      </c>
    </row>
    <row r="576" spans="2:8" ht="15" x14ac:dyDescent="0.25">
      <c r="B576" s="189" t="s">
        <v>1668</v>
      </c>
      <c r="C576" s="190" t="s">
        <v>355</v>
      </c>
      <c r="D576" s="191">
        <v>12</v>
      </c>
      <c r="E576" s="192">
        <v>901.83735540549128</v>
      </c>
      <c r="F576" s="192">
        <v>10822.048264865894</v>
      </c>
      <c r="G576" s="193" t="s">
        <v>1667</v>
      </c>
      <c r="H576" s="193">
        <v>7813</v>
      </c>
    </row>
    <row r="577" spans="2:8" ht="15" x14ac:dyDescent="0.25">
      <c r="B577" s="194" t="s">
        <v>1665</v>
      </c>
      <c r="C577" s="195" t="s">
        <v>1656</v>
      </c>
      <c r="D577" s="196">
        <v>1</v>
      </c>
      <c r="E577" s="197">
        <v>710.13379041844917</v>
      </c>
      <c r="F577" s="197">
        <v>710.13379041844917</v>
      </c>
      <c r="G577" s="198" t="s">
        <v>1659</v>
      </c>
      <c r="H577" s="198">
        <v>7839</v>
      </c>
    </row>
    <row r="578" spans="2:8" ht="15" x14ac:dyDescent="0.25">
      <c r="B578" s="189" t="s">
        <v>1670</v>
      </c>
      <c r="C578" s="190" t="s">
        <v>356</v>
      </c>
      <c r="D578" s="191">
        <v>12</v>
      </c>
      <c r="E578" s="192">
        <v>508.42909319374786</v>
      </c>
      <c r="F578" s="192">
        <v>6101.1491183249746</v>
      </c>
      <c r="G578" s="193" t="s">
        <v>1661</v>
      </c>
      <c r="H578" s="193">
        <v>7840</v>
      </c>
    </row>
    <row r="579" spans="2:8" ht="15" x14ac:dyDescent="0.25">
      <c r="B579" s="194" t="s">
        <v>1668</v>
      </c>
      <c r="C579" s="195" t="s">
        <v>355</v>
      </c>
      <c r="D579" s="196">
        <v>12</v>
      </c>
      <c r="E579" s="197">
        <v>901.83735540549128</v>
      </c>
      <c r="F579" s="197">
        <v>10822.048264865894</v>
      </c>
      <c r="G579" s="198" t="s">
        <v>1667</v>
      </c>
      <c r="H579" s="198">
        <v>7930</v>
      </c>
    </row>
    <row r="580" spans="2:8" ht="15" x14ac:dyDescent="0.25">
      <c r="B580" s="189" t="s">
        <v>1657</v>
      </c>
      <c r="C580" s="190" t="s">
        <v>355</v>
      </c>
      <c r="D580" s="191">
        <v>2</v>
      </c>
      <c r="E580" s="192">
        <v>40.333238638787542</v>
      </c>
      <c r="F580" s="192">
        <v>80.666477277575083</v>
      </c>
      <c r="G580" s="193" t="s">
        <v>1654</v>
      </c>
      <c r="H580" s="193">
        <v>7975</v>
      </c>
    </row>
    <row r="581" spans="2:8" ht="15" x14ac:dyDescent="0.25">
      <c r="B581" s="194" t="s">
        <v>1668</v>
      </c>
      <c r="C581" s="195" t="s">
        <v>355</v>
      </c>
      <c r="D581" s="196">
        <v>20</v>
      </c>
      <c r="E581" s="197">
        <v>901.83735540549128</v>
      </c>
      <c r="F581" s="197">
        <v>18036.747108109827</v>
      </c>
      <c r="G581" s="198" t="s">
        <v>1667</v>
      </c>
      <c r="H581" s="198">
        <v>8021</v>
      </c>
    </row>
    <row r="582" spans="2:8" ht="15" x14ac:dyDescent="0.25">
      <c r="B582" s="189" t="s">
        <v>1662</v>
      </c>
      <c r="C582" s="190" t="s">
        <v>1656</v>
      </c>
      <c r="D582" s="191">
        <v>73</v>
      </c>
      <c r="E582" s="192">
        <v>918.94676988651963</v>
      </c>
      <c r="F582" s="192">
        <v>67083.114201715929</v>
      </c>
      <c r="G582" s="193" t="s">
        <v>1661</v>
      </c>
      <c r="H582" s="193">
        <v>8034</v>
      </c>
    </row>
    <row r="583" spans="2:8" ht="15" x14ac:dyDescent="0.25">
      <c r="B583" s="194" t="s">
        <v>1664</v>
      </c>
      <c r="C583" s="195" t="s">
        <v>355</v>
      </c>
      <c r="D583" s="196">
        <v>20</v>
      </c>
      <c r="E583" s="197">
        <v>246.5</v>
      </c>
      <c r="F583" s="197">
        <v>4930</v>
      </c>
      <c r="G583" s="198" t="s">
        <v>1651</v>
      </c>
      <c r="H583" s="198">
        <v>8040</v>
      </c>
    </row>
    <row r="584" spans="2:8" ht="15" x14ac:dyDescent="0.25">
      <c r="B584" s="189" t="s">
        <v>1663</v>
      </c>
      <c r="C584" s="190" t="s">
        <v>1653</v>
      </c>
      <c r="D584" s="191">
        <v>28</v>
      </c>
      <c r="E584" s="192">
        <v>858.91696029735044</v>
      </c>
      <c r="F584" s="192">
        <v>24049.674888325811</v>
      </c>
      <c r="G584" s="193" t="s">
        <v>1654</v>
      </c>
      <c r="H584" s="193">
        <v>8080</v>
      </c>
    </row>
    <row r="585" spans="2:8" ht="15" x14ac:dyDescent="0.25">
      <c r="B585" s="194" t="s">
        <v>1672</v>
      </c>
      <c r="C585" s="195" t="s">
        <v>1653</v>
      </c>
      <c r="D585" s="196">
        <v>5</v>
      </c>
      <c r="E585" s="197">
        <v>75.832140006051006</v>
      </c>
      <c r="F585" s="197">
        <v>379.16070003025504</v>
      </c>
      <c r="G585" s="198" t="s">
        <v>1661</v>
      </c>
      <c r="H585" s="198">
        <v>8085</v>
      </c>
    </row>
    <row r="586" spans="2:8" ht="15" x14ac:dyDescent="0.25">
      <c r="B586" s="189" t="s">
        <v>1660</v>
      </c>
      <c r="C586" s="190" t="s">
        <v>355</v>
      </c>
      <c r="D586" s="191">
        <v>2</v>
      </c>
      <c r="E586" s="192">
        <v>19.147665484160999</v>
      </c>
      <c r="F586" s="192">
        <v>38.295330968321998</v>
      </c>
      <c r="G586" s="193" t="s">
        <v>1661</v>
      </c>
      <c r="H586" s="193">
        <v>8100</v>
      </c>
    </row>
    <row r="587" spans="2:8" ht="15" x14ac:dyDescent="0.25">
      <c r="B587" s="194" t="s">
        <v>1670</v>
      </c>
      <c r="C587" s="195" t="s">
        <v>356</v>
      </c>
      <c r="D587" s="196">
        <v>12</v>
      </c>
      <c r="E587" s="197">
        <v>508.42909319374786</v>
      </c>
      <c r="F587" s="197">
        <v>6101.1491183249746</v>
      </c>
      <c r="G587" s="198" t="s">
        <v>1661</v>
      </c>
      <c r="H587" s="198">
        <v>8160</v>
      </c>
    </row>
    <row r="588" spans="2:8" ht="15" x14ac:dyDescent="0.25">
      <c r="B588" s="189" t="s">
        <v>1658</v>
      </c>
      <c r="C588" s="190" t="s">
        <v>1653</v>
      </c>
      <c r="D588" s="191">
        <v>174</v>
      </c>
      <c r="E588" s="192">
        <v>412.65956623293988</v>
      </c>
      <c r="F588" s="192">
        <v>71802.764524531536</v>
      </c>
      <c r="G588" s="193" t="s">
        <v>1659</v>
      </c>
      <c r="H588" s="193">
        <v>8208</v>
      </c>
    </row>
    <row r="589" spans="2:8" ht="15" x14ac:dyDescent="0.25">
      <c r="B589" s="194" t="s">
        <v>1671</v>
      </c>
      <c r="C589" s="195" t="s">
        <v>356</v>
      </c>
      <c r="D589" s="196">
        <v>1</v>
      </c>
      <c r="E589" s="197">
        <v>444.53228917292074</v>
      </c>
      <c r="F589" s="197">
        <v>444.53228917292074</v>
      </c>
      <c r="G589" s="198" t="s">
        <v>1651</v>
      </c>
      <c r="H589" s="198">
        <v>8242</v>
      </c>
    </row>
    <row r="590" spans="2:8" ht="15" x14ac:dyDescent="0.25">
      <c r="B590" s="189" t="s">
        <v>2217</v>
      </c>
      <c r="C590" s="190" t="s">
        <v>1653</v>
      </c>
      <c r="D590" s="191">
        <v>7</v>
      </c>
      <c r="E590" s="192">
        <v>95.535014098134994</v>
      </c>
      <c r="F590" s="192">
        <v>668.74509868694497</v>
      </c>
      <c r="G590" s="193" t="s">
        <v>1654</v>
      </c>
      <c r="H590" s="193">
        <v>8316</v>
      </c>
    </row>
    <row r="591" spans="2:8" ht="15" x14ac:dyDescent="0.25">
      <c r="B591" s="194" t="s">
        <v>1658</v>
      </c>
      <c r="C591" s="195" t="s">
        <v>1653</v>
      </c>
      <c r="D591" s="196">
        <v>174</v>
      </c>
      <c r="E591" s="197">
        <v>412.65956623293988</v>
      </c>
      <c r="F591" s="197">
        <v>71802.764524531536</v>
      </c>
      <c r="G591" s="198" t="s">
        <v>1659</v>
      </c>
      <c r="H591" s="198">
        <v>8338</v>
      </c>
    </row>
    <row r="592" spans="2:8" ht="15" x14ac:dyDescent="0.25">
      <c r="B592" s="189" t="s">
        <v>1668</v>
      </c>
      <c r="C592" s="190" t="s">
        <v>355</v>
      </c>
      <c r="D592" s="191">
        <v>12</v>
      </c>
      <c r="E592" s="192">
        <v>901.83735540549128</v>
      </c>
      <c r="F592" s="192">
        <v>10822.048264865894</v>
      </c>
      <c r="G592" s="193" t="s">
        <v>1667</v>
      </c>
      <c r="H592" s="193">
        <v>8430</v>
      </c>
    </row>
    <row r="593" spans="2:8" ht="15" x14ac:dyDescent="0.25">
      <c r="B593" s="194" t="s">
        <v>1668</v>
      </c>
      <c r="C593" s="195" t="s">
        <v>355</v>
      </c>
      <c r="D593" s="196">
        <v>20</v>
      </c>
      <c r="E593" s="197">
        <v>901.83735540549128</v>
      </c>
      <c r="F593" s="197">
        <v>18036.747108109827</v>
      </c>
      <c r="G593" s="198" t="s">
        <v>1667</v>
      </c>
      <c r="H593" s="198">
        <v>8437</v>
      </c>
    </row>
    <row r="594" spans="2:8" ht="15" x14ac:dyDescent="0.25">
      <c r="B594" s="189" t="s">
        <v>1650</v>
      </c>
      <c r="C594" s="190" t="s">
        <v>356</v>
      </c>
      <c r="D594" s="191">
        <v>46</v>
      </c>
      <c r="E594" s="192">
        <v>685.08452972448958</v>
      </c>
      <c r="F594" s="192">
        <v>31513.888367326523</v>
      </c>
      <c r="G594" s="193" t="s">
        <v>1651</v>
      </c>
      <c r="H594" s="193">
        <v>8449</v>
      </c>
    </row>
    <row r="595" spans="2:8" ht="15" x14ac:dyDescent="0.25">
      <c r="B595" s="194" t="s">
        <v>1650</v>
      </c>
      <c r="C595" s="195" t="s">
        <v>356</v>
      </c>
      <c r="D595" s="196">
        <v>101</v>
      </c>
      <c r="E595" s="197">
        <v>685.08452972448958</v>
      </c>
      <c r="F595" s="197">
        <v>69193.537502173451</v>
      </c>
      <c r="G595" s="198" t="s">
        <v>1651</v>
      </c>
      <c r="H595" s="198">
        <v>8459</v>
      </c>
    </row>
    <row r="596" spans="2:8" ht="15" x14ac:dyDescent="0.25">
      <c r="B596" s="189" t="s">
        <v>1657</v>
      </c>
      <c r="C596" s="190" t="s">
        <v>355</v>
      </c>
      <c r="D596" s="191">
        <v>2</v>
      </c>
      <c r="E596" s="192">
        <v>40.333238638787542</v>
      </c>
      <c r="F596" s="192">
        <v>80.666477277575083</v>
      </c>
      <c r="G596" s="193" t="s">
        <v>1654</v>
      </c>
      <c r="H596" s="193">
        <v>8496</v>
      </c>
    </row>
    <row r="597" spans="2:8" ht="15" x14ac:dyDescent="0.25">
      <c r="B597" s="194" t="s">
        <v>1658</v>
      </c>
      <c r="C597" s="195" t="s">
        <v>1653</v>
      </c>
      <c r="D597" s="196">
        <v>200</v>
      </c>
      <c r="E597" s="197">
        <v>412.65956623293988</v>
      </c>
      <c r="F597" s="197">
        <v>82531.913246587981</v>
      </c>
      <c r="G597" s="198" t="s">
        <v>1659</v>
      </c>
      <c r="H597" s="198">
        <v>8526</v>
      </c>
    </row>
    <row r="598" spans="2:8" ht="15" x14ac:dyDescent="0.25">
      <c r="B598" s="189" t="s">
        <v>1657</v>
      </c>
      <c r="C598" s="190" t="s">
        <v>355</v>
      </c>
      <c r="D598" s="191">
        <v>2</v>
      </c>
      <c r="E598" s="192">
        <v>40.333238638787542</v>
      </c>
      <c r="F598" s="192">
        <v>80.666477277575083</v>
      </c>
      <c r="G598" s="193" t="s">
        <v>1654</v>
      </c>
      <c r="H598" s="193">
        <v>8533</v>
      </c>
    </row>
    <row r="599" spans="2:8" ht="15" x14ac:dyDescent="0.25">
      <c r="B599" s="194" t="s">
        <v>1657</v>
      </c>
      <c r="C599" s="195" t="s">
        <v>355</v>
      </c>
      <c r="D599" s="196">
        <v>31</v>
      </c>
      <c r="E599" s="197">
        <v>40.333238638787542</v>
      </c>
      <c r="F599" s="197">
        <v>1250.3303978024137</v>
      </c>
      <c r="G599" s="198" t="s">
        <v>1654</v>
      </c>
      <c r="H599" s="198">
        <v>8569</v>
      </c>
    </row>
    <row r="600" spans="2:8" ht="15" x14ac:dyDescent="0.25">
      <c r="B600" s="189" t="s">
        <v>1662</v>
      </c>
      <c r="C600" s="190" t="s">
        <v>1656</v>
      </c>
      <c r="D600" s="191">
        <v>73</v>
      </c>
      <c r="E600" s="192">
        <v>918.94676988651963</v>
      </c>
      <c r="F600" s="192">
        <v>67083.114201715929</v>
      </c>
      <c r="G600" s="193" t="s">
        <v>1661</v>
      </c>
      <c r="H600" s="193">
        <v>8579</v>
      </c>
    </row>
    <row r="601" spans="2:8" ht="15" x14ac:dyDescent="0.25">
      <c r="B601" s="194" t="s">
        <v>1669</v>
      </c>
      <c r="C601" s="195" t="s">
        <v>1656</v>
      </c>
      <c r="D601" s="196">
        <v>35</v>
      </c>
      <c r="E601" s="197">
        <v>58.506537185795999</v>
      </c>
      <c r="F601" s="197">
        <v>2047.7288015028601</v>
      </c>
      <c r="G601" s="198" t="s">
        <v>1659</v>
      </c>
      <c r="H601" s="198">
        <v>8580</v>
      </c>
    </row>
    <row r="602" spans="2:8" ht="15" x14ac:dyDescent="0.25">
      <c r="B602" s="189" t="s">
        <v>1660</v>
      </c>
      <c r="C602" s="190" t="s">
        <v>355</v>
      </c>
      <c r="D602" s="191">
        <v>2</v>
      </c>
      <c r="E602" s="192">
        <v>19.147665484160999</v>
      </c>
      <c r="F602" s="192">
        <v>38.295330968321998</v>
      </c>
      <c r="G602" s="193" t="s">
        <v>1661</v>
      </c>
      <c r="H602" s="193">
        <v>8600</v>
      </c>
    </row>
    <row r="603" spans="2:8" ht="15" x14ac:dyDescent="0.25">
      <c r="B603" s="194" t="s">
        <v>1666</v>
      </c>
      <c r="C603" s="195" t="s">
        <v>356</v>
      </c>
      <c r="D603" s="196">
        <v>9</v>
      </c>
      <c r="E603" s="197">
        <v>332.52460871838827</v>
      </c>
      <c r="F603" s="197">
        <v>2992.7214784654943</v>
      </c>
      <c r="G603" s="198" t="s">
        <v>1667</v>
      </c>
      <c r="H603" s="198">
        <v>8604</v>
      </c>
    </row>
    <row r="604" spans="2:8" ht="15" x14ac:dyDescent="0.25">
      <c r="B604" s="189" t="s">
        <v>1672</v>
      </c>
      <c r="C604" s="190" t="s">
        <v>1653</v>
      </c>
      <c r="D604" s="191">
        <v>23</v>
      </c>
      <c r="E604" s="192">
        <v>75.832140006051006</v>
      </c>
      <c r="F604" s="192">
        <v>1744.1392201391732</v>
      </c>
      <c r="G604" s="193" t="s">
        <v>1661</v>
      </c>
      <c r="H604" s="193">
        <v>8628</v>
      </c>
    </row>
    <row r="605" spans="2:8" ht="15" x14ac:dyDescent="0.25">
      <c r="B605" s="194" t="s">
        <v>1672</v>
      </c>
      <c r="C605" s="195" t="s">
        <v>1653</v>
      </c>
      <c r="D605" s="196">
        <v>5</v>
      </c>
      <c r="E605" s="197">
        <v>75.832140006051006</v>
      </c>
      <c r="F605" s="197">
        <v>379.16070003025504</v>
      </c>
      <c r="G605" s="198" t="s">
        <v>1661</v>
      </c>
      <c r="H605" s="198">
        <v>8630</v>
      </c>
    </row>
    <row r="606" spans="2:8" ht="15" x14ac:dyDescent="0.25">
      <c r="B606" s="189" t="s">
        <v>1671</v>
      </c>
      <c r="C606" s="190" t="s">
        <v>356</v>
      </c>
      <c r="D606" s="191">
        <v>1</v>
      </c>
      <c r="E606" s="192">
        <v>444.53228917292074</v>
      </c>
      <c r="F606" s="192">
        <v>444.53228917292074</v>
      </c>
      <c r="G606" s="193" t="s">
        <v>1651</v>
      </c>
      <c r="H606" s="193">
        <v>8658</v>
      </c>
    </row>
    <row r="607" spans="2:8" ht="15" x14ac:dyDescent="0.25">
      <c r="B607" s="194" t="s">
        <v>1665</v>
      </c>
      <c r="C607" s="195" t="s">
        <v>1656</v>
      </c>
      <c r="D607" s="196">
        <v>1</v>
      </c>
      <c r="E607" s="197">
        <v>710.13379041844917</v>
      </c>
      <c r="F607" s="197">
        <v>710.13379041844917</v>
      </c>
      <c r="G607" s="198" t="s">
        <v>1659</v>
      </c>
      <c r="H607" s="198">
        <v>8675</v>
      </c>
    </row>
    <row r="608" spans="2:8" ht="15" x14ac:dyDescent="0.25">
      <c r="B608" s="189" t="s">
        <v>1669</v>
      </c>
      <c r="C608" s="190" t="s">
        <v>1656</v>
      </c>
      <c r="D608" s="191">
        <v>64</v>
      </c>
      <c r="E608" s="192">
        <v>58.506537185795999</v>
      </c>
      <c r="F608" s="192">
        <v>3744.4183798909439</v>
      </c>
      <c r="G608" s="193" t="s">
        <v>1659</v>
      </c>
      <c r="H608" s="193">
        <v>8708</v>
      </c>
    </row>
    <row r="609" spans="2:8" ht="15" x14ac:dyDescent="0.25">
      <c r="B609" s="194" t="s">
        <v>1672</v>
      </c>
      <c r="C609" s="195" t="s">
        <v>1653</v>
      </c>
      <c r="D609" s="196">
        <v>23</v>
      </c>
      <c r="E609" s="197">
        <v>75.832140006051006</v>
      </c>
      <c r="F609" s="197">
        <v>1744.1392201391732</v>
      </c>
      <c r="G609" s="198" t="s">
        <v>1661</v>
      </c>
      <c r="H609" s="198">
        <v>8710</v>
      </c>
    </row>
    <row r="610" spans="2:8" ht="15" x14ac:dyDescent="0.25">
      <c r="B610" s="189" t="s">
        <v>1650</v>
      </c>
      <c r="C610" s="190" t="s">
        <v>356</v>
      </c>
      <c r="D610" s="191">
        <v>101</v>
      </c>
      <c r="E610" s="192">
        <v>685.08452972448958</v>
      </c>
      <c r="F610" s="192">
        <v>69193.537502173451</v>
      </c>
      <c r="G610" s="193" t="s">
        <v>1651</v>
      </c>
      <c r="H610" s="193">
        <v>8720</v>
      </c>
    </row>
    <row r="611" spans="2:8" ht="15" x14ac:dyDescent="0.25">
      <c r="B611" s="194" t="s">
        <v>1666</v>
      </c>
      <c r="C611" s="195" t="s">
        <v>356</v>
      </c>
      <c r="D611" s="196">
        <v>9</v>
      </c>
      <c r="E611" s="197">
        <v>332.52460871838827</v>
      </c>
      <c r="F611" s="197">
        <v>2992.7214784654943</v>
      </c>
      <c r="G611" s="198" t="s">
        <v>1667</v>
      </c>
      <c r="H611" s="198">
        <v>8729</v>
      </c>
    </row>
    <row r="612" spans="2:8" ht="15" x14ac:dyDescent="0.25">
      <c r="B612" s="189" t="s">
        <v>1660</v>
      </c>
      <c r="C612" s="190" t="s">
        <v>355</v>
      </c>
      <c r="D612" s="191">
        <v>2</v>
      </c>
      <c r="E612" s="192">
        <v>19.147665484160999</v>
      </c>
      <c r="F612" s="192">
        <v>38.295330968321998</v>
      </c>
      <c r="G612" s="193" t="s">
        <v>1661</v>
      </c>
      <c r="H612" s="193">
        <v>8740</v>
      </c>
    </row>
    <row r="613" spans="2:8" ht="15" x14ac:dyDescent="0.25">
      <c r="B613" s="194" t="s">
        <v>1666</v>
      </c>
      <c r="C613" s="195" t="s">
        <v>356</v>
      </c>
      <c r="D613" s="196">
        <v>9</v>
      </c>
      <c r="E613" s="197">
        <v>332.52460871838827</v>
      </c>
      <c r="F613" s="197">
        <v>2992.7214784654943</v>
      </c>
      <c r="G613" s="198" t="s">
        <v>1667</v>
      </c>
      <c r="H613" s="198">
        <v>8770</v>
      </c>
    </row>
    <row r="614" spans="2:8" ht="15" x14ac:dyDescent="0.25">
      <c r="B614" s="189" t="s">
        <v>1671</v>
      </c>
      <c r="C614" s="190" t="s">
        <v>356</v>
      </c>
      <c r="D614" s="191">
        <v>1</v>
      </c>
      <c r="E614" s="192">
        <v>444.53228917292074</v>
      </c>
      <c r="F614" s="192">
        <v>444.53228917292074</v>
      </c>
      <c r="G614" s="193" t="s">
        <v>1651</v>
      </c>
      <c r="H614" s="193">
        <v>8792</v>
      </c>
    </row>
    <row r="615" spans="2:8" ht="15" x14ac:dyDescent="0.25">
      <c r="B615" s="194" t="s">
        <v>1650</v>
      </c>
      <c r="C615" s="195" t="s">
        <v>356</v>
      </c>
      <c r="D615" s="196">
        <v>46</v>
      </c>
      <c r="E615" s="197">
        <v>685.08452972448958</v>
      </c>
      <c r="F615" s="197">
        <v>31513.888367326523</v>
      </c>
      <c r="G615" s="198" t="s">
        <v>1651</v>
      </c>
      <c r="H615" s="198">
        <v>8810</v>
      </c>
    </row>
    <row r="616" spans="2:8" ht="15" x14ac:dyDescent="0.25">
      <c r="B616" s="189" t="s">
        <v>1660</v>
      </c>
      <c r="C616" s="190" t="s">
        <v>355</v>
      </c>
      <c r="D616" s="191">
        <v>2</v>
      </c>
      <c r="E616" s="192">
        <v>19.147665484160999</v>
      </c>
      <c r="F616" s="192">
        <v>38.295330968321998</v>
      </c>
      <c r="G616" s="193" t="s">
        <v>1661</v>
      </c>
      <c r="H616" s="193">
        <v>8820</v>
      </c>
    </row>
    <row r="617" spans="2:8" ht="15" x14ac:dyDescent="0.25">
      <c r="B617" s="194" t="s">
        <v>1663</v>
      </c>
      <c r="C617" s="195" t="s">
        <v>1653</v>
      </c>
      <c r="D617" s="196">
        <v>28</v>
      </c>
      <c r="E617" s="197">
        <v>858.91696029735044</v>
      </c>
      <c r="F617" s="197">
        <v>24049.674888325811</v>
      </c>
      <c r="G617" s="198" t="s">
        <v>1654</v>
      </c>
      <c r="H617" s="198">
        <v>8840</v>
      </c>
    </row>
    <row r="618" spans="2:8" ht="15" x14ac:dyDescent="0.25">
      <c r="B618" s="189" t="s">
        <v>1658</v>
      </c>
      <c r="C618" s="190" t="s">
        <v>1653</v>
      </c>
      <c r="D618" s="191">
        <v>200</v>
      </c>
      <c r="E618" s="192">
        <v>412.65956623293988</v>
      </c>
      <c r="F618" s="192">
        <v>82531.913246587981</v>
      </c>
      <c r="G618" s="193" t="s">
        <v>1659</v>
      </c>
      <c r="H618" s="193">
        <v>8866</v>
      </c>
    </row>
    <row r="619" spans="2:8" ht="15" x14ac:dyDescent="0.25">
      <c r="B619" s="194" t="s">
        <v>1655</v>
      </c>
      <c r="C619" s="195" t="s">
        <v>1656</v>
      </c>
      <c r="D619" s="196">
        <v>3</v>
      </c>
      <c r="E619" s="197">
        <v>722.60968396089356</v>
      </c>
      <c r="F619" s="197">
        <v>2167.8290518826807</v>
      </c>
      <c r="G619" s="198" t="s">
        <v>1654</v>
      </c>
      <c r="H619" s="198">
        <v>8877</v>
      </c>
    </row>
    <row r="620" spans="2:8" ht="15" x14ac:dyDescent="0.25">
      <c r="B620" s="189" t="s">
        <v>1660</v>
      </c>
      <c r="C620" s="190" t="s">
        <v>355</v>
      </c>
      <c r="D620" s="191">
        <v>2</v>
      </c>
      <c r="E620" s="192">
        <v>19.147665484160999</v>
      </c>
      <c r="F620" s="192">
        <v>38.295330968321998</v>
      </c>
      <c r="G620" s="193" t="s">
        <v>1661</v>
      </c>
      <c r="H620" s="193">
        <v>8908</v>
      </c>
    </row>
    <row r="621" spans="2:8" ht="15" x14ac:dyDescent="0.25">
      <c r="B621" s="194" t="s">
        <v>1658</v>
      </c>
      <c r="C621" s="195" t="s">
        <v>1653</v>
      </c>
      <c r="D621" s="196">
        <v>174</v>
      </c>
      <c r="E621" s="197">
        <v>412.65956623293988</v>
      </c>
      <c r="F621" s="197">
        <v>71802.764524531536</v>
      </c>
      <c r="G621" s="198" t="s">
        <v>1659</v>
      </c>
      <c r="H621" s="198">
        <v>8932</v>
      </c>
    </row>
    <row r="622" spans="2:8" ht="15" x14ac:dyDescent="0.25">
      <c r="B622" s="189" t="s">
        <v>1670</v>
      </c>
      <c r="C622" s="190" t="s">
        <v>356</v>
      </c>
      <c r="D622" s="191">
        <v>2</v>
      </c>
      <c r="E622" s="192">
        <v>508.42909319374786</v>
      </c>
      <c r="F622" s="192">
        <v>1016.8581863874957</v>
      </c>
      <c r="G622" s="193" t="s">
        <v>1661</v>
      </c>
      <c r="H622" s="193">
        <v>8960</v>
      </c>
    </row>
    <row r="623" spans="2:8" ht="15" x14ac:dyDescent="0.25">
      <c r="B623" s="194" t="s">
        <v>1658</v>
      </c>
      <c r="C623" s="195" t="s">
        <v>1653</v>
      </c>
      <c r="D623" s="196">
        <v>200</v>
      </c>
      <c r="E623" s="197">
        <v>412.65956623293988</v>
      </c>
      <c r="F623" s="197">
        <v>82531.913246587981</v>
      </c>
      <c r="G623" s="198" t="s">
        <v>1659</v>
      </c>
      <c r="H623" s="198">
        <v>8970</v>
      </c>
    </row>
    <row r="624" spans="2:8" ht="15" x14ac:dyDescent="0.25">
      <c r="B624" s="189" t="s">
        <v>1668</v>
      </c>
      <c r="C624" s="190" t="s">
        <v>355</v>
      </c>
      <c r="D624" s="191">
        <v>12</v>
      </c>
      <c r="E624" s="192">
        <v>901.83735540549128</v>
      </c>
      <c r="F624" s="192">
        <v>10822.048264865894</v>
      </c>
      <c r="G624" s="193" t="s">
        <v>1667</v>
      </c>
      <c r="H624" s="193">
        <v>8987</v>
      </c>
    </row>
    <row r="625" spans="2:8" ht="15" x14ac:dyDescent="0.25">
      <c r="B625" s="194" t="s">
        <v>1650</v>
      </c>
      <c r="C625" s="195" t="s">
        <v>356</v>
      </c>
      <c r="D625" s="196">
        <v>101</v>
      </c>
      <c r="E625" s="197">
        <v>685.08452972448958</v>
      </c>
      <c r="F625" s="197">
        <v>69193.537502173451</v>
      </c>
      <c r="G625" s="198" t="s">
        <v>1651</v>
      </c>
      <c r="H625" s="198">
        <v>8988</v>
      </c>
    </row>
    <row r="626" spans="2:8" ht="15" x14ac:dyDescent="0.25">
      <c r="B626" s="189" t="s">
        <v>1657</v>
      </c>
      <c r="C626" s="190" t="s">
        <v>355</v>
      </c>
      <c r="D626" s="191">
        <v>2</v>
      </c>
      <c r="E626" s="192">
        <v>40.333238638787542</v>
      </c>
      <c r="F626" s="192">
        <v>80.666477277575083</v>
      </c>
      <c r="G626" s="193" t="s">
        <v>1654</v>
      </c>
      <c r="H626" s="193">
        <v>9009</v>
      </c>
    </row>
    <row r="627" spans="2:8" ht="15" x14ac:dyDescent="0.25">
      <c r="B627" s="194" t="s">
        <v>1662</v>
      </c>
      <c r="C627" s="195" t="s">
        <v>1656</v>
      </c>
      <c r="D627" s="196">
        <v>90</v>
      </c>
      <c r="E627" s="197">
        <v>918.94676988651963</v>
      </c>
      <c r="F627" s="197">
        <v>82705.20928978677</v>
      </c>
      <c r="G627" s="198" t="s">
        <v>1661</v>
      </c>
      <c r="H627" s="198">
        <v>9030</v>
      </c>
    </row>
    <row r="628" spans="2:8" ht="15" x14ac:dyDescent="0.25">
      <c r="B628" s="189" t="s">
        <v>1660</v>
      </c>
      <c r="C628" s="190" t="s">
        <v>355</v>
      </c>
      <c r="D628" s="191">
        <v>2</v>
      </c>
      <c r="E628" s="192">
        <v>19.147665484160999</v>
      </c>
      <c r="F628" s="192">
        <v>38.295330968321998</v>
      </c>
      <c r="G628" s="193" t="s">
        <v>1661</v>
      </c>
      <c r="H628" s="193">
        <v>9048</v>
      </c>
    </row>
    <row r="629" spans="2:8" ht="15" x14ac:dyDescent="0.25">
      <c r="B629" s="194" t="s">
        <v>1669</v>
      </c>
      <c r="C629" s="195" t="s">
        <v>1656</v>
      </c>
      <c r="D629" s="196">
        <v>35</v>
      </c>
      <c r="E629" s="197">
        <v>58.506537185795999</v>
      </c>
      <c r="F629" s="197">
        <v>2047.7288015028601</v>
      </c>
      <c r="G629" s="198" t="s">
        <v>1659</v>
      </c>
      <c r="H629" s="198">
        <v>9082</v>
      </c>
    </row>
    <row r="630" spans="2:8" ht="15" x14ac:dyDescent="0.25">
      <c r="B630" s="189" t="s">
        <v>1668</v>
      </c>
      <c r="C630" s="190" t="s">
        <v>355</v>
      </c>
      <c r="D630" s="191">
        <v>12</v>
      </c>
      <c r="E630" s="192">
        <v>901.83735540549128</v>
      </c>
      <c r="F630" s="192">
        <v>10822.048264865894</v>
      </c>
      <c r="G630" s="193" t="s">
        <v>1667</v>
      </c>
      <c r="H630" s="193">
        <v>9090</v>
      </c>
    </row>
    <row r="631" spans="2:8" ht="15" x14ac:dyDescent="0.25">
      <c r="B631" s="194" t="s">
        <v>1669</v>
      </c>
      <c r="C631" s="195" t="s">
        <v>1656</v>
      </c>
      <c r="D631" s="196">
        <v>35</v>
      </c>
      <c r="E631" s="197">
        <v>58.506537185795999</v>
      </c>
      <c r="F631" s="197">
        <v>2047.7288015028601</v>
      </c>
      <c r="G631" s="198" t="s">
        <v>1659</v>
      </c>
      <c r="H631" s="198">
        <v>9090</v>
      </c>
    </row>
    <row r="632" spans="2:8" ht="15" x14ac:dyDescent="0.25">
      <c r="B632" s="189" t="s">
        <v>1650</v>
      </c>
      <c r="C632" s="190" t="s">
        <v>356</v>
      </c>
      <c r="D632" s="191">
        <v>46</v>
      </c>
      <c r="E632" s="192">
        <v>685.08452972448958</v>
      </c>
      <c r="F632" s="192">
        <v>31513.888367326523</v>
      </c>
      <c r="G632" s="193" t="s">
        <v>1651</v>
      </c>
      <c r="H632" s="193">
        <v>9150</v>
      </c>
    </row>
    <row r="633" spans="2:8" ht="15" x14ac:dyDescent="0.25">
      <c r="B633" s="194" t="s">
        <v>1669</v>
      </c>
      <c r="C633" s="195" t="s">
        <v>1656</v>
      </c>
      <c r="D633" s="196">
        <v>35</v>
      </c>
      <c r="E633" s="197">
        <v>58.506537185795999</v>
      </c>
      <c r="F633" s="197">
        <v>2047.7288015028601</v>
      </c>
      <c r="G633" s="198" t="s">
        <v>1659</v>
      </c>
      <c r="H633" s="198">
        <v>9184</v>
      </c>
    </row>
    <row r="634" spans="2:8" ht="15" x14ac:dyDescent="0.25">
      <c r="B634" s="189" t="s">
        <v>1669</v>
      </c>
      <c r="C634" s="190" t="s">
        <v>1656</v>
      </c>
      <c r="D634" s="191">
        <v>35</v>
      </c>
      <c r="E634" s="192">
        <v>58.506537185795999</v>
      </c>
      <c r="F634" s="192">
        <v>2047.7288015028601</v>
      </c>
      <c r="G634" s="193" t="s">
        <v>1659</v>
      </c>
      <c r="H634" s="193">
        <v>9214</v>
      </c>
    </row>
    <row r="635" spans="2:8" ht="15" x14ac:dyDescent="0.25">
      <c r="B635" s="194" t="s">
        <v>1669</v>
      </c>
      <c r="C635" s="195" t="s">
        <v>1656</v>
      </c>
      <c r="D635" s="196">
        <v>35</v>
      </c>
      <c r="E635" s="197">
        <v>58.506537185795999</v>
      </c>
      <c r="F635" s="197">
        <v>2047.7288015028601</v>
      </c>
      <c r="G635" s="198" t="s">
        <v>1659</v>
      </c>
      <c r="H635" s="198">
        <v>9222</v>
      </c>
    </row>
    <row r="636" spans="2:8" ht="15" x14ac:dyDescent="0.25">
      <c r="B636" s="189" t="s">
        <v>2217</v>
      </c>
      <c r="C636" s="190" t="s">
        <v>1653</v>
      </c>
      <c r="D636" s="191">
        <v>7</v>
      </c>
      <c r="E636" s="192">
        <v>95.535014098134994</v>
      </c>
      <c r="F636" s="192">
        <v>668.74509868694497</v>
      </c>
      <c r="G636" s="193" t="s">
        <v>1654</v>
      </c>
      <c r="H636" s="193">
        <v>9246</v>
      </c>
    </row>
    <row r="637" spans="2:8" ht="15" x14ac:dyDescent="0.25">
      <c r="B637" s="194" t="s">
        <v>2217</v>
      </c>
      <c r="C637" s="195" t="s">
        <v>1653</v>
      </c>
      <c r="D637" s="196">
        <v>7</v>
      </c>
      <c r="E637" s="197">
        <v>95.535014098134994</v>
      </c>
      <c r="F637" s="197">
        <v>668.74509868694497</v>
      </c>
      <c r="G637" s="198" t="s">
        <v>1654</v>
      </c>
      <c r="H637" s="198">
        <v>9250</v>
      </c>
    </row>
    <row r="638" spans="2:8" ht="15" x14ac:dyDescent="0.25">
      <c r="B638" s="189" t="s">
        <v>1657</v>
      </c>
      <c r="C638" s="190" t="s">
        <v>355</v>
      </c>
      <c r="D638" s="191">
        <v>31</v>
      </c>
      <c r="E638" s="192">
        <v>40.333238638787542</v>
      </c>
      <c r="F638" s="192">
        <v>1250.3303978024137</v>
      </c>
      <c r="G638" s="193" t="s">
        <v>1654</v>
      </c>
      <c r="H638" s="193">
        <v>9264</v>
      </c>
    </row>
    <row r="639" spans="2:8" ht="15" x14ac:dyDescent="0.25">
      <c r="B639" s="194" t="s">
        <v>1668</v>
      </c>
      <c r="C639" s="195" t="s">
        <v>355</v>
      </c>
      <c r="D639" s="196">
        <v>20</v>
      </c>
      <c r="E639" s="197">
        <v>901.83735540549128</v>
      </c>
      <c r="F639" s="197">
        <v>18036.747108109827</v>
      </c>
      <c r="G639" s="198" t="s">
        <v>1667</v>
      </c>
      <c r="H639" s="198">
        <v>9269</v>
      </c>
    </row>
    <row r="640" spans="2:8" ht="15" x14ac:dyDescent="0.25">
      <c r="B640" s="189" t="s">
        <v>1665</v>
      </c>
      <c r="C640" s="190" t="s">
        <v>1656</v>
      </c>
      <c r="D640" s="191">
        <v>14</v>
      </c>
      <c r="E640" s="192">
        <v>710.13379041844917</v>
      </c>
      <c r="F640" s="192">
        <v>9941.8730658582881</v>
      </c>
      <c r="G640" s="193" t="s">
        <v>1659</v>
      </c>
      <c r="H640" s="193">
        <v>9295</v>
      </c>
    </row>
    <row r="641" spans="2:8" ht="15" x14ac:dyDescent="0.25">
      <c r="B641" s="194" t="s">
        <v>1662</v>
      </c>
      <c r="C641" s="195" t="s">
        <v>1656</v>
      </c>
      <c r="D641" s="196">
        <v>90</v>
      </c>
      <c r="E641" s="197">
        <v>918.94676988651963</v>
      </c>
      <c r="F641" s="197">
        <v>82705.20928978677</v>
      </c>
      <c r="G641" s="198" t="s">
        <v>1661</v>
      </c>
      <c r="H641" s="198">
        <v>9306</v>
      </c>
    </row>
    <row r="642" spans="2:8" ht="15" x14ac:dyDescent="0.25">
      <c r="B642" s="189" t="s">
        <v>1663</v>
      </c>
      <c r="C642" s="190" t="s">
        <v>1653</v>
      </c>
      <c r="D642" s="191">
        <v>28</v>
      </c>
      <c r="E642" s="192">
        <v>858.91696029735044</v>
      </c>
      <c r="F642" s="192">
        <v>24049.674888325811</v>
      </c>
      <c r="G642" s="193" t="s">
        <v>1654</v>
      </c>
      <c r="H642" s="193">
        <v>9344</v>
      </c>
    </row>
    <row r="643" spans="2:8" ht="15" x14ac:dyDescent="0.25">
      <c r="B643" s="194" t="s">
        <v>1669</v>
      </c>
      <c r="C643" s="195" t="s">
        <v>1656</v>
      </c>
      <c r="D643" s="196">
        <v>64</v>
      </c>
      <c r="E643" s="197">
        <v>58.506537185795999</v>
      </c>
      <c r="F643" s="197">
        <v>3744.4183798909439</v>
      </c>
      <c r="G643" s="198" t="s">
        <v>1659</v>
      </c>
      <c r="H643" s="198">
        <v>9352</v>
      </c>
    </row>
    <row r="644" spans="2:8" ht="15" x14ac:dyDescent="0.25">
      <c r="B644" s="189" t="s">
        <v>1663</v>
      </c>
      <c r="C644" s="190" t="s">
        <v>1653</v>
      </c>
      <c r="D644" s="191">
        <v>28</v>
      </c>
      <c r="E644" s="192">
        <v>858.91696029735044</v>
      </c>
      <c r="F644" s="192">
        <v>24049.674888325811</v>
      </c>
      <c r="G644" s="193" t="s">
        <v>1654</v>
      </c>
      <c r="H644" s="193">
        <v>9360</v>
      </c>
    </row>
    <row r="645" spans="2:8" ht="15" x14ac:dyDescent="0.25">
      <c r="B645" s="194" t="s">
        <v>1664</v>
      </c>
      <c r="C645" s="195" t="s">
        <v>355</v>
      </c>
      <c r="D645" s="196">
        <v>9</v>
      </c>
      <c r="E645" s="197">
        <v>246.5</v>
      </c>
      <c r="F645" s="197">
        <v>2218.5</v>
      </c>
      <c r="G645" s="198" t="s">
        <v>1651</v>
      </c>
      <c r="H645" s="198">
        <v>9360</v>
      </c>
    </row>
    <row r="646" spans="2:8" ht="15" x14ac:dyDescent="0.25">
      <c r="B646" s="189" t="s">
        <v>1670</v>
      </c>
      <c r="C646" s="190" t="s">
        <v>356</v>
      </c>
      <c r="D646" s="191">
        <v>12</v>
      </c>
      <c r="E646" s="192">
        <v>508.42909319374786</v>
      </c>
      <c r="F646" s="192">
        <v>6101.1491183249746</v>
      </c>
      <c r="G646" s="193" t="s">
        <v>1661</v>
      </c>
      <c r="H646" s="193">
        <v>9360</v>
      </c>
    </row>
    <row r="647" spans="2:8" ht="15" x14ac:dyDescent="0.25">
      <c r="B647" s="194" t="s">
        <v>1663</v>
      </c>
      <c r="C647" s="195" t="s">
        <v>1653</v>
      </c>
      <c r="D647" s="196">
        <v>28</v>
      </c>
      <c r="E647" s="197">
        <v>858.91696029735044</v>
      </c>
      <c r="F647" s="197">
        <v>24049.674888325811</v>
      </c>
      <c r="G647" s="198" t="s">
        <v>1654</v>
      </c>
      <c r="H647" s="198">
        <v>9408</v>
      </c>
    </row>
    <row r="648" spans="2:8" ht="15" x14ac:dyDescent="0.25">
      <c r="B648" s="189" t="s">
        <v>1660</v>
      </c>
      <c r="C648" s="190" t="s">
        <v>355</v>
      </c>
      <c r="D648" s="191">
        <v>2</v>
      </c>
      <c r="E648" s="192">
        <v>19.147665484160999</v>
      </c>
      <c r="F648" s="192">
        <v>38.295330968321998</v>
      </c>
      <c r="G648" s="193" t="s">
        <v>1661</v>
      </c>
      <c r="H648" s="193">
        <v>9416</v>
      </c>
    </row>
    <row r="649" spans="2:8" ht="15" x14ac:dyDescent="0.25">
      <c r="B649" s="194" t="s">
        <v>1671</v>
      </c>
      <c r="C649" s="195" t="s">
        <v>356</v>
      </c>
      <c r="D649" s="196">
        <v>1</v>
      </c>
      <c r="E649" s="197">
        <v>444.53228917292074</v>
      </c>
      <c r="F649" s="197">
        <v>444.53228917292074</v>
      </c>
      <c r="G649" s="198" t="s">
        <v>1651</v>
      </c>
      <c r="H649" s="198">
        <v>9450</v>
      </c>
    </row>
    <row r="650" spans="2:8" ht="15" x14ac:dyDescent="0.25">
      <c r="B650" s="189" t="s">
        <v>1662</v>
      </c>
      <c r="C650" s="190" t="s">
        <v>1656</v>
      </c>
      <c r="D650" s="191">
        <v>73</v>
      </c>
      <c r="E650" s="192">
        <v>918.94676988651963</v>
      </c>
      <c r="F650" s="192">
        <v>67083.114201715929</v>
      </c>
      <c r="G650" s="193" t="s">
        <v>1661</v>
      </c>
      <c r="H650" s="193">
        <v>9468</v>
      </c>
    </row>
    <row r="651" spans="2:8" ht="15" x14ac:dyDescent="0.25">
      <c r="B651" s="194" t="s">
        <v>1662</v>
      </c>
      <c r="C651" s="195" t="s">
        <v>1656</v>
      </c>
      <c r="D651" s="196">
        <v>90</v>
      </c>
      <c r="E651" s="197">
        <v>918.94676988651963</v>
      </c>
      <c r="F651" s="197">
        <v>82705.20928978677</v>
      </c>
      <c r="G651" s="198" t="s">
        <v>1661</v>
      </c>
      <c r="H651" s="198">
        <v>9478</v>
      </c>
    </row>
    <row r="652" spans="2:8" ht="15" x14ac:dyDescent="0.25">
      <c r="B652" s="189" t="s">
        <v>1669</v>
      </c>
      <c r="C652" s="190" t="s">
        <v>1656</v>
      </c>
      <c r="D652" s="191">
        <v>64</v>
      </c>
      <c r="E652" s="192">
        <v>58.506537185795999</v>
      </c>
      <c r="F652" s="192">
        <v>3744.4183798909439</v>
      </c>
      <c r="G652" s="193" t="s">
        <v>1659</v>
      </c>
      <c r="H652" s="193">
        <v>9552</v>
      </c>
    </row>
    <row r="653" spans="2:8" ht="15" x14ac:dyDescent="0.25">
      <c r="B653" s="194" t="s">
        <v>1662</v>
      </c>
      <c r="C653" s="195" t="s">
        <v>1656</v>
      </c>
      <c r="D653" s="196">
        <v>73</v>
      </c>
      <c r="E653" s="197">
        <v>918.94676988651963</v>
      </c>
      <c r="F653" s="197">
        <v>67083.114201715929</v>
      </c>
      <c r="G653" s="198" t="s">
        <v>1661</v>
      </c>
      <c r="H653" s="198">
        <v>9552</v>
      </c>
    </row>
    <row r="654" spans="2:8" ht="15" x14ac:dyDescent="0.25">
      <c r="B654" s="189" t="s">
        <v>1666</v>
      </c>
      <c r="C654" s="190" t="s">
        <v>356</v>
      </c>
      <c r="D654" s="191">
        <v>4</v>
      </c>
      <c r="E654" s="192">
        <v>332.52460871838827</v>
      </c>
      <c r="F654" s="192">
        <v>1330.0984348735531</v>
      </c>
      <c r="G654" s="193" t="s">
        <v>1667</v>
      </c>
      <c r="H654" s="193">
        <v>9555</v>
      </c>
    </row>
    <row r="655" spans="2:8" ht="15" x14ac:dyDescent="0.25">
      <c r="B655" s="194" t="s">
        <v>1660</v>
      </c>
      <c r="C655" s="195" t="s">
        <v>355</v>
      </c>
      <c r="D655" s="196">
        <v>2</v>
      </c>
      <c r="E655" s="197">
        <v>19.147665484160999</v>
      </c>
      <c r="F655" s="197">
        <v>38.295330968321998</v>
      </c>
      <c r="G655" s="198" t="s">
        <v>1661</v>
      </c>
      <c r="H655" s="198">
        <v>9576</v>
      </c>
    </row>
    <row r="656" spans="2:8" ht="15" x14ac:dyDescent="0.25">
      <c r="B656" s="189" t="s">
        <v>1650</v>
      </c>
      <c r="C656" s="190" t="s">
        <v>356</v>
      </c>
      <c r="D656" s="191">
        <v>101</v>
      </c>
      <c r="E656" s="192">
        <v>685.08452972448958</v>
      </c>
      <c r="F656" s="192">
        <v>69193.537502173451</v>
      </c>
      <c r="G656" s="193" t="s">
        <v>1651</v>
      </c>
      <c r="H656" s="193">
        <v>9581</v>
      </c>
    </row>
    <row r="657" spans="2:8" ht="15" x14ac:dyDescent="0.25">
      <c r="B657" s="194" t="s">
        <v>1657</v>
      </c>
      <c r="C657" s="195" t="s">
        <v>355</v>
      </c>
      <c r="D657" s="196">
        <v>31</v>
      </c>
      <c r="E657" s="197">
        <v>40.333238638787542</v>
      </c>
      <c r="F657" s="197">
        <v>1250.3303978024137</v>
      </c>
      <c r="G657" s="198" t="s">
        <v>1654</v>
      </c>
      <c r="H657" s="198">
        <v>9585</v>
      </c>
    </row>
    <row r="658" spans="2:8" ht="15" x14ac:dyDescent="0.25">
      <c r="B658" s="189" t="s">
        <v>1650</v>
      </c>
      <c r="C658" s="190" t="s">
        <v>356</v>
      </c>
      <c r="D658" s="191">
        <v>46</v>
      </c>
      <c r="E658" s="192">
        <v>685.08452972448958</v>
      </c>
      <c r="F658" s="192">
        <v>31513.888367326523</v>
      </c>
      <c r="G658" s="193" t="s">
        <v>1651</v>
      </c>
      <c r="H658" s="193">
        <v>9646</v>
      </c>
    </row>
    <row r="659" spans="2:8" ht="15" x14ac:dyDescent="0.25">
      <c r="B659" s="194" t="s">
        <v>2217</v>
      </c>
      <c r="C659" s="195" t="s">
        <v>1653</v>
      </c>
      <c r="D659" s="196">
        <v>7</v>
      </c>
      <c r="E659" s="197">
        <v>95.535014098134994</v>
      </c>
      <c r="F659" s="197">
        <v>668.74509868694497</v>
      </c>
      <c r="G659" s="198" t="s">
        <v>1654</v>
      </c>
      <c r="H659" s="198">
        <v>9660</v>
      </c>
    </row>
    <row r="660" spans="2:8" ht="15" x14ac:dyDescent="0.25">
      <c r="B660" s="189" t="s">
        <v>1668</v>
      </c>
      <c r="C660" s="190" t="s">
        <v>355</v>
      </c>
      <c r="D660" s="191">
        <v>12</v>
      </c>
      <c r="E660" s="192">
        <v>901.83735540549128</v>
      </c>
      <c r="F660" s="192">
        <v>10822.048264865894</v>
      </c>
      <c r="G660" s="193" t="s">
        <v>1667</v>
      </c>
      <c r="H660" s="193">
        <v>9673</v>
      </c>
    </row>
    <row r="661" spans="2:8" ht="15" x14ac:dyDescent="0.25">
      <c r="B661" s="194" t="s">
        <v>1672</v>
      </c>
      <c r="C661" s="195" t="s">
        <v>1653</v>
      </c>
      <c r="D661" s="196">
        <v>5</v>
      </c>
      <c r="E661" s="197">
        <v>75.832140006051006</v>
      </c>
      <c r="F661" s="197">
        <v>379.16070003025504</v>
      </c>
      <c r="G661" s="198" t="s">
        <v>1661</v>
      </c>
      <c r="H661" s="198">
        <v>9709</v>
      </c>
    </row>
    <row r="662" spans="2:8" ht="15" x14ac:dyDescent="0.25">
      <c r="B662" s="189" t="s">
        <v>1658</v>
      </c>
      <c r="C662" s="190" t="s">
        <v>1653</v>
      </c>
      <c r="D662" s="191">
        <v>200</v>
      </c>
      <c r="E662" s="192">
        <v>412.65956623293988</v>
      </c>
      <c r="F662" s="192">
        <v>82531.913246587981</v>
      </c>
      <c r="G662" s="193" t="s">
        <v>1659</v>
      </c>
      <c r="H662" s="193">
        <v>9780</v>
      </c>
    </row>
    <row r="663" spans="2:8" ht="15" x14ac:dyDescent="0.25">
      <c r="B663" s="194" t="s">
        <v>1660</v>
      </c>
      <c r="C663" s="195" t="s">
        <v>355</v>
      </c>
      <c r="D663" s="196">
        <v>2</v>
      </c>
      <c r="E663" s="197">
        <v>19.147665484160999</v>
      </c>
      <c r="F663" s="197">
        <v>38.295330968321998</v>
      </c>
      <c r="G663" s="198" t="s">
        <v>1661</v>
      </c>
      <c r="H663" s="198">
        <v>9800</v>
      </c>
    </row>
    <row r="664" spans="2:8" ht="15" x14ac:dyDescent="0.25">
      <c r="B664" s="189" t="s">
        <v>2217</v>
      </c>
      <c r="C664" s="190" t="s">
        <v>1653</v>
      </c>
      <c r="D664" s="191">
        <v>15</v>
      </c>
      <c r="E664" s="192">
        <v>95.535014098134994</v>
      </c>
      <c r="F664" s="192">
        <v>1433.0252114720249</v>
      </c>
      <c r="G664" s="193" t="s">
        <v>1654</v>
      </c>
      <c r="H664" s="193">
        <v>9826</v>
      </c>
    </row>
    <row r="665" spans="2:8" ht="15" x14ac:dyDescent="0.25">
      <c r="B665" s="194" t="s">
        <v>1660</v>
      </c>
      <c r="C665" s="195" t="s">
        <v>355</v>
      </c>
      <c r="D665" s="196">
        <v>2</v>
      </c>
      <c r="E665" s="197">
        <v>19.147665484160999</v>
      </c>
      <c r="F665" s="197">
        <v>38.295330968321998</v>
      </c>
      <c r="G665" s="198" t="s">
        <v>1661</v>
      </c>
      <c r="H665" s="198">
        <v>9828</v>
      </c>
    </row>
    <row r="666" spans="2:8" ht="15" x14ac:dyDescent="0.25">
      <c r="B666" s="189" t="s">
        <v>1658</v>
      </c>
      <c r="C666" s="190" t="s">
        <v>1653</v>
      </c>
      <c r="D666" s="191">
        <v>174</v>
      </c>
      <c r="E666" s="192">
        <v>412.65956623293988</v>
      </c>
      <c r="F666" s="192">
        <v>71802.764524531536</v>
      </c>
      <c r="G666" s="193" t="s">
        <v>1659</v>
      </c>
      <c r="H666" s="193">
        <v>9870</v>
      </c>
    </row>
    <row r="667" spans="2:8" ht="15" x14ac:dyDescent="0.25">
      <c r="B667" s="194" t="s">
        <v>1657</v>
      </c>
      <c r="C667" s="195" t="s">
        <v>355</v>
      </c>
      <c r="D667" s="196">
        <v>31</v>
      </c>
      <c r="E667" s="197">
        <v>40.333238638787542</v>
      </c>
      <c r="F667" s="197">
        <v>1250.3303978024137</v>
      </c>
      <c r="G667" s="198" t="s">
        <v>1654</v>
      </c>
      <c r="H667" s="198">
        <v>9889</v>
      </c>
    </row>
    <row r="668" spans="2:8" ht="15" x14ac:dyDescent="0.25">
      <c r="B668" s="189" t="s">
        <v>1664</v>
      </c>
      <c r="C668" s="190" t="s">
        <v>355</v>
      </c>
      <c r="D668" s="191">
        <v>20</v>
      </c>
      <c r="E668" s="192">
        <v>246.5</v>
      </c>
      <c r="F668" s="192">
        <v>4930</v>
      </c>
      <c r="G668" s="193" t="s">
        <v>1651</v>
      </c>
      <c r="H668" s="193">
        <v>9900</v>
      </c>
    </row>
    <row r="669" spans="2:8" ht="15" x14ac:dyDescent="0.25">
      <c r="B669" s="194" t="s">
        <v>1670</v>
      </c>
      <c r="C669" s="195" t="s">
        <v>356</v>
      </c>
      <c r="D669" s="196">
        <v>12</v>
      </c>
      <c r="E669" s="197">
        <v>508.42909319374786</v>
      </c>
      <c r="F669" s="197">
        <v>6101.1491183249746</v>
      </c>
      <c r="G669" s="198" t="s">
        <v>1661</v>
      </c>
      <c r="H669" s="198">
        <v>9920</v>
      </c>
    </row>
    <row r="670" spans="2:8" ht="15" x14ac:dyDescent="0.25">
      <c r="B670" s="189" t="s">
        <v>1670</v>
      </c>
      <c r="C670" s="190" t="s">
        <v>356</v>
      </c>
      <c r="D670" s="191">
        <v>12</v>
      </c>
      <c r="E670" s="192">
        <v>508.42909319374786</v>
      </c>
      <c r="F670" s="192">
        <v>6101.1491183249746</v>
      </c>
      <c r="G670" s="193" t="s">
        <v>1661</v>
      </c>
      <c r="H670" s="193">
        <v>9936</v>
      </c>
    </row>
    <row r="671" spans="2:8" ht="15" x14ac:dyDescent="0.25">
      <c r="B671" s="194" t="s">
        <v>1663</v>
      </c>
      <c r="C671" s="195" t="s">
        <v>1653</v>
      </c>
      <c r="D671" s="196">
        <v>28</v>
      </c>
      <c r="E671" s="197">
        <v>858.91696029735044</v>
      </c>
      <c r="F671" s="197">
        <v>24049.674888325811</v>
      </c>
      <c r="G671" s="198" t="s">
        <v>1654</v>
      </c>
      <c r="H671" s="198">
        <v>9968</v>
      </c>
    </row>
    <row r="672" spans="2:8" ht="15" x14ac:dyDescent="0.25">
      <c r="B672" s="189" t="s">
        <v>1657</v>
      </c>
      <c r="C672" s="190" t="s">
        <v>355</v>
      </c>
      <c r="D672" s="191">
        <v>2</v>
      </c>
      <c r="E672" s="192">
        <v>40.333238638787542</v>
      </c>
      <c r="F672" s="192">
        <v>80.666477277575083</v>
      </c>
      <c r="G672" s="193" t="s">
        <v>1654</v>
      </c>
      <c r="H672" s="193">
        <v>10075</v>
      </c>
    </row>
    <row r="673" spans="2:8" ht="15" x14ac:dyDescent="0.25">
      <c r="B673" s="194" t="s">
        <v>1670</v>
      </c>
      <c r="C673" s="195" t="s">
        <v>356</v>
      </c>
      <c r="D673" s="196">
        <v>2</v>
      </c>
      <c r="E673" s="197">
        <v>508.42909319374786</v>
      </c>
      <c r="F673" s="197">
        <v>1016.8581863874957</v>
      </c>
      <c r="G673" s="198" t="s">
        <v>1661</v>
      </c>
      <c r="H673" s="198">
        <v>10080</v>
      </c>
    </row>
    <row r="674" spans="2:8" ht="15" x14ac:dyDescent="0.25">
      <c r="B674" s="189" t="s">
        <v>1658</v>
      </c>
      <c r="C674" s="190" t="s">
        <v>1653</v>
      </c>
      <c r="D674" s="191">
        <v>174</v>
      </c>
      <c r="E674" s="192">
        <v>412.65956623293988</v>
      </c>
      <c r="F674" s="192">
        <v>71802.764524531536</v>
      </c>
      <c r="G674" s="193" t="s">
        <v>1659</v>
      </c>
      <c r="H674" s="193">
        <v>10098</v>
      </c>
    </row>
    <row r="675" spans="2:8" ht="15" x14ac:dyDescent="0.25">
      <c r="B675" s="194" t="s">
        <v>1662</v>
      </c>
      <c r="C675" s="195" t="s">
        <v>1656</v>
      </c>
      <c r="D675" s="196">
        <v>90</v>
      </c>
      <c r="E675" s="197">
        <v>918.94676988651963</v>
      </c>
      <c r="F675" s="197">
        <v>82705.20928978677</v>
      </c>
      <c r="G675" s="198" t="s">
        <v>1661</v>
      </c>
      <c r="H675" s="198">
        <v>10104</v>
      </c>
    </row>
    <row r="676" spans="2:8" ht="15" x14ac:dyDescent="0.25">
      <c r="B676" s="189" t="s">
        <v>1662</v>
      </c>
      <c r="C676" s="190" t="s">
        <v>1656</v>
      </c>
      <c r="D676" s="191">
        <v>90</v>
      </c>
      <c r="E676" s="192">
        <v>918.94676988651963</v>
      </c>
      <c r="F676" s="192">
        <v>82705.20928978677</v>
      </c>
      <c r="G676" s="193" t="s">
        <v>1661</v>
      </c>
      <c r="H676" s="193">
        <v>10114</v>
      </c>
    </row>
    <row r="677" spans="2:8" ht="15" x14ac:dyDescent="0.25">
      <c r="B677" s="194" t="s">
        <v>2217</v>
      </c>
      <c r="C677" s="195" t="s">
        <v>1653</v>
      </c>
      <c r="D677" s="196">
        <v>7</v>
      </c>
      <c r="E677" s="197">
        <v>95.535014098134994</v>
      </c>
      <c r="F677" s="197">
        <v>668.74509868694497</v>
      </c>
      <c r="G677" s="198" t="s">
        <v>1654</v>
      </c>
      <c r="H677" s="198">
        <v>10116</v>
      </c>
    </row>
    <row r="678" spans="2:8" ht="15" x14ac:dyDescent="0.25">
      <c r="B678" s="189" t="s">
        <v>2217</v>
      </c>
      <c r="C678" s="190" t="s">
        <v>1653</v>
      </c>
      <c r="D678" s="191">
        <v>7</v>
      </c>
      <c r="E678" s="192">
        <v>95.535014098134994</v>
      </c>
      <c r="F678" s="192">
        <v>668.74509868694497</v>
      </c>
      <c r="G678" s="193" t="s">
        <v>1654</v>
      </c>
      <c r="H678" s="193">
        <v>10140</v>
      </c>
    </row>
    <row r="679" spans="2:8" ht="15" x14ac:dyDescent="0.25">
      <c r="B679" s="194" t="s">
        <v>1670</v>
      </c>
      <c r="C679" s="195" t="s">
        <v>356</v>
      </c>
      <c r="D679" s="196">
        <v>2</v>
      </c>
      <c r="E679" s="197">
        <v>508.42909319374786</v>
      </c>
      <c r="F679" s="197">
        <v>1016.8581863874957</v>
      </c>
      <c r="G679" s="198" t="s">
        <v>1661</v>
      </c>
      <c r="H679" s="198">
        <v>10208</v>
      </c>
    </row>
    <row r="680" spans="2:8" ht="15" x14ac:dyDescent="0.25">
      <c r="B680" s="189" t="s">
        <v>1671</v>
      </c>
      <c r="C680" s="190" t="s">
        <v>356</v>
      </c>
      <c r="D680" s="191">
        <v>1</v>
      </c>
      <c r="E680" s="192">
        <v>444.53228917292074</v>
      </c>
      <c r="F680" s="192">
        <v>444.53228917292074</v>
      </c>
      <c r="G680" s="193" t="s">
        <v>1651</v>
      </c>
      <c r="H680" s="193">
        <v>10220</v>
      </c>
    </row>
    <row r="681" spans="2:8" ht="15" x14ac:dyDescent="0.25">
      <c r="B681" s="194" t="s">
        <v>1668</v>
      </c>
      <c r="C681" s="195" t="s">
        <v>355</v>
      </c>
      <c r="D681" s="196">
        <v>12</v>
      </c>
      <c r="E681" s="197">
        <v>901.83735540549128</v>
      </c>
      <c r="F681" s="197">
        <v>10822.048264865894</v>
      </c>
      <c r="G681" s="198" t="s">
        <v>1667</v>
      </c>
      <c r="H681" s="198">
        <v>10350</v>
      </c>
    </row>
    <row r="682" spans="2:8" ht="15" x14ac:dyDescent="0.25">
      <c r="B682" s="189" t="s">
        <v>1672</v>
      </c>
      <c r="C682" s="190" t="s">
        <v>1653</v>
      </c>
      <c r="D682" s="191">
        <v>5</v>
      </c>
      <c r="E682" s="192">
        <v>75.832140006051006</v>
      </c>
      <c r="F682" s="192">
        <v>379.16070003025504</v>
      </c>
      <c r="G682" s="193" t="s">
        <v>1661</v>
      </c>
      <c r="H682" s="193">
        <v>10350</v>
      </c>
    </row>
    <row r="683" spans="2:8" ht="15" x14ac:dyDescent="0.25">
      <c r="B683" s="194" t="s">
        <v>1657</v>
      </c>
      <c r="C683" s="195" t="s">
        <v>355</v>
      </c>
      <c r="D683" s="196">
        <v>2</v>
      </c>
      <c r="E683" s="197">
        <v>40.333238638787542</v>
      </c>
      <c r="F683" s="197">
        <v>80.666477277575083</v>
      </c>
      <c r="G683" s="198" t="s">
        <v>1654</v>
      </c>
      <c r="H683" s="198">
        <v>10365</v>
      </c>
    </row>
    <row r="684" spans="2:8" ht="15" x14ac:dyDescent="0.25">
      <c r="B684" s="189" t="s">
        <v>1669</v>
      </c>
      <c r="C684" s="190" t="s">
        <v>1656</v>
      </c>
      <c r="D684" s="191">
        <v>35</v>
      </c>
      <c r="E684" s="192">
        <v>58.506537185795999</v>
      </c>
      <c r="F684" s="192">
        <v>2047.7288015028601</v>
      </c>
      <c r="G684" s="193" t="s">
        <v>1659</v>
      </c>
      <c r="H684" s="193">
        <v>10530</v>
      </c>
    </row>
    <row r="685" spans="2:8" ht="15" x14ac:dyDescent="0.25">
      <c r="B685" s="194" t="s">
        <v>1660</v>
      </c>
      <c r="C685" s="195" t="s">
        <v>355</v>
      </c>
      <c r="D685" s="196">
        <v>2</v>
      </c>
      <c r="E685" s="197">
        <v>19.147665484160999</v>
      </c>
      <c r="F685" s="197">
        <v>38.295330968321998</v>
      </c>
      <c r="G685" s="198" t="s">
        <v>1661</v>
      </c>
      <c r="H685" s="198">
        <v>10540</v>
      </c>
    </row>
    <row r="686" spans="2:8" ht="15" x14ac:dyDescent="0.25">
      <c r="B686" s="189" t="s">
        <v>2217</v>
      </c>
      <c r="C686" s="190" t="s">
        <v>1653</v>
      </c>
      <c r="D686" s="191">
        <v>15</v>
      </c>
      <c r="E686" s="192">
        <v>95.535014098134994</v>
      </c>
      <c r="F686" s="192">
        <v>1433.0252114720249</v>
      </c>
      <c r="G686" s="193" t="s">
        <v>1654</v>
      </c>
      <c r="H686" s="193">
        <v>10590</v>
      </c>
    </row>
    <row r="687" spans="2:8" ht="15" x14ac:dyDescent="0.25">
      <c r="B687" s="194" t="s">
        <v>1665</v>
      </c>
      <c r="C687" s="195" t="s">
        <v>1656</v>
      </c>
      <c r="D687" s="196">
        <v>1</v>
      </c>
      <c r="E687" s="197">
        <v>710.13379041844917</v>
      </c>
      <c r="F687" s="197">
        <v>710.13379041844917</v>
      </c>
      <c r="G687" s="198" t="s">
        <v>1659</v>
      </c>
      <c r="H687" s="198">
        <v>10612</v>
      </c>
    </row>
    <row r="688" spans="2:8" ht="15" x14ac:dyDescent="0.25">
      <c r="B688" s="189" t="s">
        <v>1663</v>
      </c>
      <c r="C688" s="190" t="s">
        <v>1653</v>
      </c>
      <c r="D688" s="191">
        <v>21</v>
      </c>
      <c r="E688" s="192">
        <v>858.91696029735044</v>
      </c>
      <c r="F688" s="192">
        <v>18037.256166244359</v>
      </c>
      <c r="G688" s="193" t="s">
        <v>1654</v>
      </c>
      <c r="H688" s="193">
        <v>10656</v>
      </c>
    </row>
    <row r="689" spans="2:8" ht="15" x14ac:dyDescent="0.25">
      <c r="B689" s="194" t="s">
        <v>1660</v>
      </c>
      <c r="C689" s="195" t="s">
        <v>355</v>
      </c>
      <c r="D689" s="196">
        <v>2</v>
      </c>
      <c r="E689" s="197">
        <v>19.147665484160999</v>
      </c>
      <c r="F689" s="197">
        <v>38.295330968321998</v>
      </c>
      <c r="G689" s="198" t="s">
        <v>1661</v>
      </c>
      <c r="H689" s="198">
        <v>10696</v>
      </c>
    </row>
    <row r="690" spans="2:8" ht="15" x14ac:dyDescent="0.25">
      <c r="B690" s="189" t="s">
        <v>1671</v>
      </c>
      <c r="C690" s="190" t="s">
        <v>356</v>
      </c>
      <c r="D690" s="191">
        <v>0</v>
      </c>
      <c r="E690" s="192">
        <v>444.53228917292074</v>
      </c>
      <c r="F690" s="192">
        <v>0</v>
      </c>
      <c r="G690" s="193" t="s">
        <v>1651</v>
      </c>
      <c r="H690" s="193">
        <v>10710</v>
      </c>
    </row>
    <row r="691" spans="2:8" ht="15" x14ac:dyDescent="0.25">
      <c r="B691" s="194" t="s">
        <v>1666</v>
      </c>
      <c r="C691" s="195" t="s">
        <v>356</v>
      </c>
      <c r="D691" s="196">
        <v>9</v>
      </c>
      <c r="E691" s="197">
        <v>332.52460871838827</v>
      </c>
      <c r="F691" s="197">
        <v>2992.7214784654943</v>
      </c>
      <c r="G691" s="198" t="s">
        <v>1667</v>
      </c>
      <c r="H691" s="198">
        <v>10719</v>
      </c>
    </row>
    <row r="692" spans="2:8" ht="15" x14ac:dyDescent="0.25">
      <c r="B692" s="189" t="s">
        <v>1666</v>
      </c>
      <c r="C692" s="190" t="s">
        <v>356</v>
      </c>
      <c r="D692" s="191">
        <v>4</v>
      </c>
      <c r="E692" s="192">
        <v>332.52460871838827</v>
      </c>
      <c r="F692" s="192">
        <v>1330.0984348735531</v>
      </c>
      <c r="G692" s="193" t="s">
        <v>1667</v>
      </c>
      <c r="H692" s="193">
        <v>10777</v>
      </c>
    </row>
    <row r="693" spans="2:8" ht="15" x14ac:dyDescent="0.25">
      <c r="B693" s="194" t="s">
        <v>1672</v>
      </c>
      <c r="C693" s="195" t="s">
        <v>1653</v>
      </c>
      <c r="D693" s="196">
        <v>5</v>
      </c>
      <c r="E693" s="197">
        <v>75.832140006051006</v>
      </c>
      <c r="F693" s="197">
        <v>379.16070003025504</v>
      </c>
      <c r="G693" s="198" t="s">
        <v>1661</v>
      </c>
      <c r="H693" s="198">
        <v>10803</v>
      </c>
    </row>
    <row r="694" spans="2:8" ht="15" x14ac:dyDescent="0.25">
      <c r="B694" s="189" t="s">
        <v>1670</v>
      </c>
      <c r="C694" s="190" t="s">
        <v>356</v>
      </c>
      <c r="D694" s="191">
        <v>2</v>
      </c>
      <c r="E694" s="192">
        <v>508.42909319374786</v>
      </c>
      <c r="F694" s="192">
        <v>1016.8581863874957</v>
      </c>
      <c r="G694" s="193" t="s">
        <v>1661</v>
      </c>
      <c r="H694" s="193">
        <v>10816</v>
      </c>
    </row>
    <row r="695" spans="2:8" ht="15" x14ac:dyDescent="0.25">
      <c r="B695" s="194" t="s">
        <v>1668</v>
      </c>
      <c r="C695" s="195" t="s">
        <v>355</v>
      </c>
      <c r="D695" s="196">
        <v>20</v>
      </c>
      <c r="E695" s="197">
        <v>901.83735540549128</v>
      </c>
      <c r="F695" s="197">
        <v>18036.747108109827</v>
      </c>
      <c r="G695" s="198" t="s">
        <v>1667</v>
      </c>
      <c r="H695" s="198">
        <v>10830</v>
      </c>
    </row>
    <row r="696" spans="2:8" ht="15" x14ac:dyDescent="0.25">
      <c r="B696" s="189" t="s">
        <v>1658</v>
      </c>
      <c r="C696" s="190" t="s">
        <v>1653</v>
      </c>
      <c r="D696" s="191">
        <v>174</v>
      </c>
      <c r="E696" s="192">
        <v>412.65956623293988</v>
      </c>
      <c r="F696" s="192">
        <v>71802.764524531536</v>
      </c>
      <c r="G696" s="193" t="s">
        <v>1659</v>
      </c>
      <c r="H696" s="193">
        <v>10846</v>
      </c>
    </row>
    <row r="697" spans="2:8" ht="15" x14ac:dyDescent="0.25">
      <c r="B697" s="194" t="s">
        <v>2217</v>
      </c>
      <c r="C697" s="195" t="s">
        <v>1653</v>
      </c>
      <c r="D697" s="196">
        <v>15</v>
      </c>
      <c r="E697" s="197">
        <v>95.535014098134994</v>
      </c>
      <c r="F697" s="197">
        <v>1433.0252114720249</v>
      </c>
      <c r="G697" s="198" t="s">
        <v>1654</v>
      </c>
      <c r="H697" s="198">
        <v>10868</v>
      </c>
    </row>
    <row r="698" spans="2:8" ht="15" x14ac:dyDescent="0.25">
      <c r="B698" s="189" t="s">
        <v>1670</v>
      </c>
      <c r="C698" s="190" t="s">
        <v>356</v>
      </c>
      <c r="D698" s="191">
        <v>12</v>
      </c>
      <c r="E698" s="192">
        <v>508.42909319374786</v>
      </c>
      <c r="F698" s="192">
        <v>6101.1491183249746</v>
      </c>
      <c r="G698" s="193" t="s">
        <v>1661</v>
      </c>
      <c r="H698" s="193">
        <v>10944</v>
      </c>
    </row>
    <row r="699" spans="2:8" ht="15" x14ac:dyDescent="0.25">
      <c r="B699" s="194" t="s">
        <v>1671</v>
      </c>
      <c r="C699" s="195" t="s">
        <v>356</v>
      </c>
      <c r="D699" s="196">
        <v>1</v>
      </c>
      <c r="E699" s="197">
        <v>444.53228917292074</v>
      </c>
      <c r="F699" s="197">
        <v>444.53228917292074</v>
      </c>
      <c r="G699" s="198" t="s">
        <v>1651</v>
      </c>
      <c r="H699" s="198">
        <v>11070</v>
      </c>
    </row>
    <row r="700" spans="2:8" ht="15" x14ac:dyDescent="0.25">
      <c r="B700" s="189" t="s">
        <v>1664</v>
      </c>
      <c r="C700" s="190" t="s">
        <v>355</v>
      </c>
      <c r="D700" s="191">
        <v>9</v>
      </c>
      <c r="E700" s="192">
        <v>246.5</v>
      </c>
      <c r="F700" s="192">
        <v>2218.5</v>
      </c>
      <c r="G700" s="193" t="s">
        <v>1651</v>
      </c>
      <c r="H700" s="193">
        <v>11072</v>
      </c>
    </row>
    <row r="701" spans="2:8" ht="15" x14ac:dyDescent="0.25">
      <c r="B701" s="194" t="s">
        <v>1670</v>
      </c>
      <c r="C701" s="195" t="s">
        <v>356</v>
      </c>
      <c r="D701" s="196">
        <v>12</v>
      </c>
      <c r="E701" s="197">
        <v>508.42909319374786</v>
      </c>
      <c r="F701" s="197">
        <v>6101.1491183249746</v>
      </c>
      <c r="G701" s="198" t="s">
        <v>1661</v>
      </c>
      <c r="H701" s="198">
        <v>11088</v>
      </c>
    </row>
    <row r="702" spans="2:8" ht="15" x14ac:dyDescent="0.25">
      <c r="B702" s="189" t="s">
        <v>1658</v>
      </c>
      <c r="C702" s="190" t="s">
        <v>1653</v>
      </c>
      <c r="D702" s="191">
        <v>200</v>
      </c>
      <c r="E702" s="192">
        <v>412.65956623293988</v>
      </c>
      <c r="F702" s="192">
        <v>82531.913246587981</v>
      </c>
      <c r="G702" s="193" t="s">
        <v>1659</v>
      </c>
      <c r="H702" s="193">
        <v>11130</v>
      </c>
    </row>
    <row r="703" spans="2:8" ht="15" x14ac:dyDescent="0.25">
      <c r="B703" s="194" t="s">
        <v>1670</v>
      </c>
      <c r="C703" s="195" t="s">
        <v>356</v>
      </c>
      <c r="D703" s="196">
        <v>12</v>
      </c>
      <c r="E703" s="197">
        <v>508.42909319374786</v>
      </c>
      <c r="F703" s="197">
        <v>6101.1491183249746</v>
      </c>
      <c r="G703" s="198" t="s">
        <v>1661</v>
      </c>
      <c r="H703" s="198">
        <v>11200</v>
      </c>
    </row>
    <row r="704" spans="2:8" ht="15" x14ac:dyDescent="0.25">
      <c r="B704" s="189" t="s">
        <v>1669</v>
      </c>
      <c r="C704" s="190" t="s">
        <v>1656</v>
      </c>
      <c r="D704" s="191">
        <v>64</v>
      </c>
      <c r="E704" s="192">
        <v>58.506537185795999</v>
      </c>
      <c r="F704" s="192">
        <v>3744.4183798909439</v>
      </c>
      <c r="G704" s="193" t="s">
        <v>1659</v>
      </c>
      <c r="H704" s="193">
        <v>11250</v>
      </c>
    </row>
    <row r="705" spans="2:8" ht="15" x14ac:dyDescent="0.25">
      <c r="B705" s="194" t="s">
        <v>1657</v>
      </c>
      <c r="C705" s="195" t="s">
        <v>355</v>
      </c>
      <c r="D705" s="196">
        <v>2</v>
      </c>
      <c r="E705" s="197">
        <v>40.333238638787542</v>
      </c>
      <c r="F705" s="197">
        <v>80.666477277575083</v>
      </c>
      <c r="G705" s="198" t="s">
        <v>1654</v>
      </c>
      <c r="H705" s="198">
        <v>11260</v>
      </c>
    </row>
    <row r="706" spans="2:8" ht="15" x14ac:dyDescent="0.25">
      <c r="B706" s="189" t="s">
        <v>1664</v>
      </c>
      <c r="C706" s="190" t="s">
        <v>355</v>
      </c>
      <c r="D706" s="191">
        <v>20</v>
      </c>
      <c r="E706" s="192">
        <v>246.5</v>
      </c>
      <c r="F706" s="192">
        <v>4930</v>
      </c>
      <c r="G706" s="193" t="s">
        <v>1651</v>
      </c>
      <c r="H706" s="193">
        <v>11300</v>
      </c>
    </row>
    <row r="707" spans="2:8" ht="15" x14ac:dyDescent="0.25">
      <c r="B707" s="194" t="s">
        <v>1668</v>
      </c>
      <c r="C707" s="195" t="s">
        <v>355</v>
      </c>
      <c r="D707" s="196">
        <v>20</v>
      </c>
      <c r="E707" s="197">
        <v>901.83735540549128</v>
      </c>
      <c r="F707" s="197">
        <v>18036.747108109827</v>
      </c>
      <c r="G707" s="198" t="s">
        <v>1667</v>
      </c>
      <c r="H707" s="198">
        <v>11326</v>
      </c>
    </row>
    <row r="708" spans="2:8" ht="15" x14ac:dyDescent="0.25">
      <c r="B708" s="189" t="s">
        <v>1671</v>
      </c>
      <c r="C708" s="190" t="s">
        <v>356</v>
      </c>
      <c r="D708" s="191">
        <v>0</v>
      </c>
      <c r="E708" s="192">
        <v>444.53228917292074</v>
      </c>
      <c r="F708" s="192">
        <v>0</v>
      </c>
      <c r="G708" s="193" t="s">
        <v>1651</v>
      </c>
      <c r="H708" s="193">
        <v>11362</v>
      </c>
    </row>
    <row r="709" spans="2:8" ht="15" x14ac:dyDescent="0.25">
      <c r="B709" s="194" t="s">
        <v>1663</v>
      </c>
      <c r="C709" s="195" t="s">
        <v>1653</v>
      </c>
      <c r="D709" s="196">
        <v>21</v>
      </c>
      <c r="E709" s="197">
        <v>858.91696029735044</v>
      </c>
      <c r="F709" s="197">
        <v>18037.256166244359</v>
      </c>
      <c r="G709" s="198" t="s">
        <v>1654</v>
      </c>
      <c r="H709" s="198">
        <v>11376</v>
      </c>
    </row>
    <row r="710" spans="2:8" ht="15" x14ac:dyDescent="0.25">
      <c r="B710" s="189" t="s">
        <v>1660</v>
      </c>
      <c r="C710" s="190" t="s">
        <v>355</v>
      </c>
      <c r="D710" s="191">
        <v>2</v>
      </c>
      <c r="E710" s="192">
        <v>19.147665484160999</v>
      </c>
      <c r="F710" s="192">
        <v>38.295330968321998</v>
      </c>
      <c r="G710" s="193" t="s">
        <v>1661</v>
      </c>
      <c r="H710" s="193">
        <v>11440</v>
      </c>
    </row>
    <row r="711" spans="2:8" ht="15" x14ac:dyDescent="0.25">
      <c r="B711" s="194" t="s">
        <v>1671</v>
      </c>
      <c r="C711" s="195" t="s">
        <v>356</v>
      </c>
      <c r="D711" s="196">
        <v>1</v>
      </c>
      <c r="E711" s="197">
        <v>444.53228917292074</v>
      </c>
      <c r="F711" s="197">
        <v>444.53228917292074</v>
      </c>
      <c r="G711" s="198" t="s">
        <v>1651</v>
      </c>
      <c r="H711" s="198">
        <v>11492</v>
      </c>
    </row>
    <row r="712" spans="2:8" ht="15" x14ac:dyDescent="0.25">
      <c r="B712" s="189" t="s">
        <v>1662</v>
      </c>
      <c r="C712" s="190" t="s">
        <v>1656</v>
      </c>
      <c r="D712" s="191">
        <v>73</v>
      </c>
      <c r="E712" s="192">
        <v>918.94676988651963</v>
      </c>
      <c r="F712" s="192">
        <v>67083.114201715929</v>
      </c>
      <c r="G712" s="193" t="s">
        <v>1661</v>
      </c>
      <c r="H712" s="193">
        <v>11494</v>
      </c>
    </row>
    <row r="713" spans="2:8" ht="15" x14ac:dyDescent="0.25">
      <c r="B713" s="194" t="s">
        <v>1672</v>
      </c>
      <c r="C713" s="195" t="s">
        <v>1653</v>
      </c>
      <c r="D713" s="196">
        <v>5</v>
      </c>
      <c r="E713" s="197">
        <v>75.832140006051006</v>
      </c>
      <c r="F713" s="197">
        <v>379.16070003025504</v>
      </c>
      <c r="G713" s="198" t="s">
        <v>1661</v>
      </c>
      <c r="H713" s="198">
        <v>11505</v>
      </c>
    </row>
    <row r="714" spans="2:8" ht="15" x14ac:dyDescent="0.25">
      <c r="B714" s="189" t="s">
        <v>1660</v>
      </c>
      <c r="C714" s="190" t="s">
        <v>355</v>
      </c>
      <c r="D714" s="191">
        <v>2</v>
      </c>
      <c r="E714" s="192">
        <v>19.147665484160999</v>
      </c>
      <c r="F714" s="192">
        <v>38.295330968321998</v>
      </c>
      <c r="G714" s="193" t="s">
        <v>1661</v>
      </c>
      <c r="H714" s="193">
        <v>11536</v>
      </c>
    </row>
    <row r="715" spans="2:8" ht="15" x14ac:dyDescent="0.25">
      <c r="B715" s="194" t="s">
        <v>1650</v>
      </c>
      <c r="C715" s="195" t="s">
        <v>356</v>
      </c>
      <c r="D715" s="196">
        <v>101</v>
      </c>
      <c r="E715" s="197">
        <v>685.08452972448958</v>
      </c>
      <c r="F715" s="197">
        <v>69193.537502173451</v>
      </c>
      <c r="G715" s="198" t="s">
        <v>1651</v>
      </c>
      <c r="H715" s="198">
        <v>11540</v>
      </c>
    </row>
    <row r="716" spans="2:8" ht="15" x14ac:dyDescent="0.25">
      <c r="B716" s="189" t="s">
        <v>1671</v>
      </c>
      <c r="C716" s="190" t="s">
        <v>356</v>
      </c>
      <c r="D716" s="191">
        <v>1</v>
      </c>
      <c r="E716" s="192">
        <v>444.53228917292074</v>
      </c>
      <c r="F716" s="192">
        <v>444.53228917292074</v>
      </c>
      <c r="G716" s="193" t="s">
        <v>1651</v>
      </c>
      <c r="H716" s="193">
        <v>11564</v>
      </c>
    </row>
    <row r="717" spans="2:8" ht="15" x14ac:dyDescent="0.25">
      <c r="B717" s="194" t="s">
        <v>1671</v>
      </c>
      <c r="C717" s="195" t="s">
        <v>356</v>
      </c>
      <c r="D717" s="196">
        <v>1</v>
      </c>
      <c r="E717" s="197">
        <v>444.53228917292074</v>
      </c>
      <c r="F717" s="197">
        <v>444.53228917292074</v>
      </c>
      <c r="G717" s="198" t="s">
        <v>1651</v>
      </c>
      <c r="H717" s="198">
        <v>11570</v>
      </c>
    </row>
    <row r="718" spans="2:8" ht="15" x14ac:dyDescent="0.25">
      <c r="B718" s="189" t="s">
        <v>1657</v>
      </c>
      <c r="C718" s="190" t="s">
        <v>355</v>
      </c>
      <c r="D718" s="191">
        <v>31</v>
      </c>
      <c r="E718" s="192">
        <v>40.333238638787542</v>
      </c>
      <c r="F718" s="192">
        <v>1250.3303978024137</v>
      </c>
      <c r="G718" s="193" t="s">
        <v>1654</v>
      </c>
      <c r="H718" s="193">
        <v>11574</v>
      </c>
    </row>
    <row r="719" spans="2:8" ht="15" x14ac:dyDescent="0.25">
      <c r="B719" s="194" t="s">
        <v>1662</v>
      </c>
      <c r="C719" s="195" t="s">
        <v>1656</v>
      </c>
      <c r="D719" s="196">
        <v>90</v>
      </c>
      <c r="E719" s="197">
        <v>918.94676988651963</v>
      </c>
      <c r="F719" s="197">
        <v>82705.20928978677</v>
      </c>
      <c r="G719" s="198" t="s">
        <v>1661</v>
      </c>
      <c r="H719" s="198">
        <v>11620</v>
      </c>
    </row>
    <row r="720" spans="2:8" ht="15" x14ac:dyDescent="0.25">
      <c r="B720" s="189" t="s">
        <v>1650</v>
      </c>
      <c r="C720" s="190" t="s">
        <v>356</v>
      </c>
      <c r="D720" s="191">
        <v>46</v>
      </c>
      <c r="E720" s="192">
        <v>685.08452972448958</v>
      </c>
      <c r="F720" s="192">
        <v>31513.888367326523</v>
      </c>
      <c r="G720" s="193" t="s">
        <v>1651</v>
      </c>
      <c r="H720" s="193">
        <v>11629</v>
      </c>
    </row>
    <row r="721" spans="2:8" ht="15" x14ac:dyDescent="0.25">
      <c r="B721" s="194" t="s">
        <v>1658</v>
      </c>
      <c r="C721" s="195" t="s">
        <v>1653</v>
      </c>
      <c r="D721" s="196">
        <v>200</v>
      </c>
      <c r="E721" s="197">
        <v>412.65956623293988</v>
      </c>
      <c r="F721" s="197">
        <v>82531.913246587981</v>
      </c>
      <c r="G721" s="198" t="s">
        <v>1659</v>
      </c>
      <c r="H721" s="198">
        <v>11640</v>
      </c>
    </row>
    <row r="722" spans="2:8" ht="15" x14ac:dyDescent="0.25">
      <c r="B722" s="189" t="s">
        <v>1650</v>
      </c>
      <c r="C722" s="190" t="s">
        <v>356</v>
      </c>
      <c r="D722" s="191">
        <v>46</v>
      </c>
      <c r="E722" s="192">
        <v>685.08452972448958</v>
      </c>
      <c r="F722" s="192">
        <v>31513.888367326523</v>
      </c>
      <c r="G722" s="193" t="s">
        <v>1651</v>
      </c>
      <c r="H722" s="193">
        <v>11691</v>
      </c>
    </row>
    <row r="723" spans="2:8" ht="15" x14ac:dyDescent="0.25">
      <c r="B723" s="194" t="s">
        <v>1666</v>
      </c>
      <c r="C723" s="195" t="s">
        <v>356</v>
      </c>
      <c r="D723" s="196">
        <v>9</v>
      </c>
      <c r="E723" s="197">
        <v>332.52460871838827</v>
      </c>
      <c r="F723" s="197">
        <v>2992.7214784654943</v>
      </c>
      <c r="G723" s="198" t="s">
        <v>1667</v>
      </c>
      <c r="H723" s="198">
        <v>11697</v>
      </c>
    </row>
    <row r="724" spans="2:8" ht="15" x14ac:dyDescent="0.25">
      <c r="B724" s="189" t="s">
        <v>1657</v>
      </c>
      <c r="C724" s="190" t="s">
        <v>355</v>
      </c>
      <c r="D724" s="191">
        <v>31</v>
      </c>
      <c r="E724" s="192">
        <v>40.333238638787542</v>
      </c>
      <c r="F724" s="192">
        <v>1250.3303978024137</v>
      </c>
      <c r="G724" s="193" t="s">
        <v>1654</v>
      </c>
      <c r="H724" s="193">
        <v>11732</v>
      </c>
    </row>
    <row r="725" spans="2:8" ht="15" x14ac:dyDescent="0.25">
      <c r="B725" s="194" t="s">
        <v>1666</v>
      </c>
      <c r="C725" s="195" t="s">
        <v>356</v>
      </c>
      <c r="D725" s="196">
        <v>9</v>
      </c>
      <c r="E725" s="197">
        <v>332.52460871838827</v>
      </c>
      <c r="F725" s="197">
        <v>2992.7214784654943</v>
      </c>
      <c r="G725" s="198" t="s">
        <v>1667</v>
      </c>
      <c r="H725" s="198">
        <v>11799</v>
      </c>
    </row>
    <row r="726" spans="2:8" ht="15" x14ac:dyDescent="0.25">
      <c r="B726" s="189" t="s">
        <v>1672</v>
      </c>
      <c r="C726" s="190" t="s">
        <v>1653</v>
      </c>
      <c r="D726" s="191">
        <v>23</v>
      </c>
      <c r="E726" s="192">
        <v>75.832140006051006</v>
      </c>
      <c r="F726" s="192">
        <v>1744.1392201391732</v>
      </c>
      <c r="G726" s="193" t="s">
        <v>1661</v>
      </c>
      <c r="H726" s="193">
        <v>11820</v>
      </c>
    </row>
    <row r="727" spans="2:8" ht="15" x14ac:dyDescent="0.25">
      <c r="B727" s="194" t="s">
        <v>1665</v>
      </c>
      <c r="C727" s="195" t="s">
        <v>1656</v>
      </c>
      <c r="D727" s="196">
        <v>14</v>
      </c>
      <c r="E727" s="197">
        <v>710.13379041844917</v>
      </c>
      <c r="F727" s="197">
        <v>9941.8730658582881</v>
      </c>
      <c r="G727" s="198" t="s">
        <v>1659</v>
      </c>
      <c r="H727" s="198">
        <v>11850</v>
      </c>
    </row>
    <row r="728" spans="2:8" ht="15" x14ac:dyDescent="0.25">
      <c r="B728" s="189" t="s">
        <v>1672</v>
      </c>
      <c r="C728" s="190" t="s">
        <v>1653</v>
      </c>
      <c r="D728" s="191">
        <v>23</v>
      </c>
      <c r="E728" s="192">
        <v>75.832140006051006</v>
      </c>
      <c r="F728" s="192">
        <v>1744.1392201391732</v>
      </c>
      <c r="G728" s="193" t="s">
        <v>1661</v>
      </c>
      <c r="H728" s="193">
        <v>11858</v>
      </c>
    </row>
    <row r="729" spans="2:8" ht="15" x14ac:dyDescent="0.25">
      <c r="B729" s="194" t="s">
        <v>1669</v>
      </c>
      <c r="C729" s="195" t="s">
        <v>1656</v>
      </c>
      <c r="D729" s="196">
        <v>35</v>
      </c>
      <c r="E729" s="197">
        <v>58.506537185795999</v>
      </c>
      <c r="F729" s="197">
        <v>2047.7288015028601</v>
      </c>
      <c r="G729" s="198" t="s">
        <v>1659</v>
      </c>
      <c r="H729" s="198">
        <v>12006</v>
      </c>
    </row>
    <row r="730" spans="2:8" ht="15" x14ac:dyDescent="0.25">
      <c r="B730" s="189" t="s">
        <v>1668</v>
      </c>
      <c r="C730" s="190" t="s">
        <v>355</v>
      </c>
      <c r="D730" s="191">
        <v>12</v>
      </c>
      <c r="E730" s="192">
        <v>901.83735540549128</v>
      </c>
      <c r="F730" s="192">
        <v>10822.048264865894</v>
      </c>
      <c r="G730" s="193" t="s">
        <v>1667</v>
      </c>
      <c r="H730" s="193">
        <v>12176</v>
      </c>
    </row>
    <row r="731" spans="2:8" ht="15" x14ac:dyDescent="0.25">
      <c r="B731" s="194" t="s">
        <v>1657</v>
      </c>
      <c r="C731" s="195" t="s">
        <v>355</v>
      </c>
      <c r="D731" s="196">
        <v>2</v>
      </c>
      <c r="E731" s="197">
        <v>40.333238638787542</v>
      </c>
      <c r="F731" s="197">
        <v>80.666477277575083</v>
      </c>
      <c r="G731" s="198" t="s">
        <v>1654</v>
      </c>
      <c r="H731" s="198">
        <v>12180</v>
      </c>
    </row>
    <row r="732" spans="2:8" ht="15" x14ac:dyDescent="0.25">
      <c r="B732" s="189" t="s">
        <v>1664</v>
      </c>
      <c r="C732" s="190" t="s">
        <v>355</v>
      </c>
      <c r="D732" s="191">
        <v>20</v>
      </c>
      <c r="E732" s="192">
        <v>246.5</v>
      </c>
      <c r="F732" s="192">
        <v>4930</v>
      </c>
      <c r="G732" s="193" t="s">
        <v>1651</v>
      </c>
      <c r="H732" s="193">
        <v>12180</v>
      </c>
    </row>
    <row r="733" spans="2:8" ht="15" x14ac:dyDescent="0.25">
      <c r="B733" s="194" t="s">
        <v>1657</v>
      </c>
      <c r="C733" s="195" t="s">
        <v>355</v>
      </c>
      <c r="D733" s="196">
        <v>31</v>
      </c>
      <c r="E733" s="197">
        <v>40.333238638787542</v>
      </c>
      <c r="F733" s="197">
        <v>1250.3303978024137</v>
      </c>
      <c r="G733" s="198" t="s">
        <v>1654</v>
      </c>
      <c r="H733" s="198">
        <v>12220</v>
      </c>
    </row>
    <row r="734" spans="2:8" ht="15" x14ac:dyDescent="0.25">
      <c r="B734" s="189" t="s">
        <v>1665</v>
      </c>
      <c r="C734" s="190" t="s">
        <v>1656</v>
      </c>
      <c r="D734" s="191">
        <v>14</v>
      </c>
      <c r="E734" s="192">
        <v>710.13379041844917</v>
      </c>
      <c r="F734" s="192">
        <v>9941.8730658582881</v>
      </c>
      <c r="G734" s="193" t="s">
        <v>1659</v>
      </c>
      <c r="H734" s="193">
        <v>12250</v>
      </c>
    </row>
    <row r="735" spans="2:8" ht="15" x14ac:dyDescent="0.25">
      <c r="B735" s="194" t="s">
        <v>1669</v>
      </c>
      <c r="C735" s="195" t="s">
        <v>1656</v>
      </c>
      <c r="D735" s="196">
        <v>64</v>
      </c>
      <c r="E735" s="197">
        <v>58.506537185795999</v>
      </c>
      <c r="F735" s="197">
        <v>3744.4183798909439</v>
      </c>
      <c r="G735" s="198" t="s">
        <v>1659</v>
      </c>
      <c r="H735" s="198">
        <v>12276</v>
      </c>
    </row>
    <row r="736" spans="2:8" ht="15" x14ac:dyDescent="0.25">
      <c r="B736" s="189" t="s">
        <v>1668</v>
      </c>
      <c r="C736" s="190" t="s">
        <v>355</v>
      </c>
      <c r="D736" s="191">
        <v>20</v>
      </c>
      <c r="E736" s="192">
        <v>901.83735540549128</v>
      </c>
      <c r="F736" s="192">
        <v>18036.747108109827</v>
      </c>
      <c r="G736" s="193" t="s">
        <v>1667</v>
      </c>
      <c r="H736" s="193">
        <v>12339</v>
      </c>
    </row>
    <row r="737" spans="2:8" ht="15" x14ac:dyDescent="0.25">
      <c r="B737" s="194" t="s">
        <v>1655</v>
      </c>
      <c r="C737" s="195" t="s">
        <v>1656</v>
      </c>
      <c r="D737" s="196">
        <v>2</v>
      </c>
      <c r="E737" s="197">
        <v>722.60968396089356</v>
      </c>
      <c r="F737" s="197">
        <v>1445.2193679217871</v>
      </c>
      <c r="G737" s="198" t="s">
        <v>1654</v>
      </c>
      <c r="H737" s="198">
        <v>12359</v>
      </c>
    </row>
    <row r="738" spans="2:8" ht="15" x14ac:dyDescent="0.25">
      <c r="B738" s="189" t="s">
        <v>1662</v>
      </c>
      <c r="C738" s="190" t="s">
        <v>1656</v>
      </c>
      <c r="D738" s="191">
        <v>90</v>
      </c>
      <c r="E738" s="192">
        <v>918.94676988651963</v>
      </c>
      <c r="F738" s="192">
        <v>82705.20928978677</v>
      </c>
      <c r="G738" s="193" t="s">
        <v>1661</v>
      </c>
      <c r="H738" s="193">
        <v>12368</v>
      </c>
    </row>
    <row r="739" spans="2:8" ht="15" x14ac:dyDescent="0.25">
      <c r="B739" s="194" t="s">
        <v>1665</v>
      </c>
      <c r="C739" s="195" t="s">
        <v>1656</v>
      </c>
      <c r="D739" s="196">
        <v>14</v>
      </c>
      <c r="E739" s="197">
        <v>710.13379041844917</v>
      </c>
      <c r="F739" s="197">
        <v>9941.8730658582881</v>
      </c>
      <c r="G739" s="198" t="s">
        <v>1659</v>
      </c>
      <c r="H739" s="198">
        <v>12464</v>
      </c>
    </row>
    <row r="740" spans="2:8" ht="15" x14ac:dyDescent="0.25">
      <c r="B740" s="189" t="s">
        <v>1658</v>
      </c>
      <c r="C740" s="190" t="s">
        <v>1653</v>
      </c>
      <c r="D740" s="191">
        <v>174</v>
      </c>
      <c r="E740" s="192">
        <v>412.65956623293988</v>
      </c>
      <c r="F740" s="192">
        <v>71802.764524531536</v>
      </c>
      <c r="G740" s="193" t="s">
        <v>1659</v>
      </c>
      <c r="H740" s="193">
        <v>12492</v>
      </c>
    </row>
    <row r="741" spans="2:8" ht="15" x14ac:dyDescent="0.25">
      <c r="B741" s="194" t="s">
        <v>1650</v>
      </c>
      <c r="C741" s="195" t="s">
        <v>356</v>
      </c>
      <c r="D741" s="196">
        <v>46</v>
      </c>
      <c r="E741" s="197">
        <v>685.08452972448958</v>
      </c>
      <c r="F741" s="197">
        <v>31513.888367326523</v>
      </c>
      <c r="G741" s="198" t="s">
        <v>1651</v>
      </c>
      <c r="H741" s="198">
        <v>12500</v>
      </c>
    </row>
    <row r="742" spans="2:8" ht="15" x14ac:dyDescent="0.25">
      <c r="B742" s="189" t="s">
        <v>1665</v>
      </c>
      <c r="C742" s="190" t="s">
        <v>1656</v>
      </c>
      <c r="D742" s="191">
        <v>1</v>
      </c>
      <c r="E742" s="192">
        <v>710.13379041844917</v>
      </c>
      <c r="F742" s="192">
        <v>710.13379041844917</v>
      </c>
      <c r="G742" s="193" t="s">
        <v>1659</v>
      </c>
      <c r="H742" s="193">
        <v>12562</v>
      </c>
    </row>
    <row r="743" spans="2:8" ht="15" x14ac:dyDescent="0.25">
      <c r="B743" s="194" t="s">
        <v>1666</v>
      </c>
      <c r="C743" s="195" t="s">
        <v>356</v>
      </c>
      <c r="D743" s="196">
        <v>4</v>
      </c>
      <c r="E743" s="197">
        <v>332.52460871838827</v>
      </c>
      <c r="F743" s="197">
        <v>1330.0984348735531</v>
      </c>
      <c r="G743" s="198" t="s">
        <v>1667</v>
      </c>
      <c r="H743" s="198">
        <v>12606</v>
      </c>
    </row>
    <row r="744" spans="2:8" ht="15" x14ac:dyDescent="0.25">
      <c r="B744" s="189" t="s">
        <v>1669</v>
      </c>
      <c r="C744" s="190" t="s">
        <v>1656</v>
      </c>
      <c r="D744" s="191">
        <v>64</v>
      </c>
      <c r="E744" s="192">
        <v>58.506537185795999</v>
      </c>
      <c r="F744" s="192">
        <v>3744.4183798909439</v>
      </c>
      <c r="G744" s="193" t="s">
        <v>1659</v>
      </c>
      <c r="H744" s="193">
        <v>12624</v>
      </c>
    </row>
    <row r="745" spans="2:8" ht="15" x14ac:dyDescent="0.25">
      <c r="B745" s="194" t="s">
        <v>1660</v>
      </c>
      <c r="C745" s="195" t="s">
        <v>355</v>
      </c>
      <c r="D745" s="196">
        <v>2</v>
      </c>
      <c r="E745" s="197">
        <v>19.147665484160999</v>
      </c>
      <c r="F745" s="197">
        <v>38.295330968321998</v>
      </c>
      <c r="G745" s="198" t="s">
        <v>1661</v>
      </c>
      <c r="H745" s="198">
        <v>12660</v>
      </c>
    </row>
    <row r="746" spans="2:8" ht="15" x14ac:dyDescent="0.25">
      <c r="B746" s="189" t="s">
        <v>1662</v>
      </c>
      <c r="C746" s="190" t="s">
        <v>1656</v>
      </c>
      <c r="D746" s="191">
        <v>73</v>
      </c>
      <c r="E746" s="192">
        <v>918.94676988651963</v>
      </c>
      <c r="F746" s="192">
        <v>67083.114201715929</v>
      </c>
      <c r="G746" s="193" t="s">
        <v>1661</v>
      </c>
      <c r="H746" s="193">
        <v>12663</v>
      </c>
    </row>
    <row r="747" spans="2:8" ht="15" x14ac:dyDescent="0.25">
      <c r="B747" s="194" t="s">
        <v>1660</v>
      </c>
      <c r="C747" s="195" t="s">
        <v>355</v>
      </c>
      <c r="D747" s="196">
        <v>2</v>
      </c>
      <c r="E747" s="197">
        <v>19.147665484160999</v>
      </c>
      <c r="F747" s="197">
        <v>38.295330968321998</v>
      </c>
      <c r="G747" s="198" t="s">
        <v>1661</v>
      </c>
      <c r="H747" s="198">
        <v>12712</v>
      </c>
    </row>
    <row r="748" spans="2:8" ht="15" x14ac:dyDescent="0.25">
      <c r="B748" s="189" t="s">
        <v>1660</v>
      </c>
      <c r="C748" s="190" t="s">
        <v>355</v>
      </c>
      <c r="D748" s="191">
        <v>2</v>
      </c>
      <c r="E748" s="192">
        <v>19.147665484160999</v>
      </c>
      <c r="F748" s="192">
        <v>38.295330968321998</v>
      </c>
      <c r="G748" s="193" t="s">
        <v>1661</v>
      </c>
      <c r="H748" s="193">
        <v>12788</v>
      </c>
    </row>
    <row r="749" spans="2:8" ht="15" x14ac:dyDescent="0.25">
      <c r="B749" s="194" t="s">
        <v>1650</v>
      </c>
      <c r="C749" s="195" t="s">
        <v>356</v>
      </c>
      <c r="D749" s="196">
        <v>101</v>
      </c>
      <c r="E749" s="197">
        <v>685.08452972448958</v>
      </c>
      <c r="F749" s="197">
        <v>69193.537502173451</v>
      </c>
      <c r="G749" s="198" t="s">
        <v>1651</v>
      </c>
      <c r="H749" s="198">
        <v>12789</v>
      </c>
    </row>
    <row r="750" spans="2:8" ht="15" x14ac:dyDescent="0.25">
      <c r="B750" s="189" t="s">
        <v>1655</v>
      </c>
      <c r="C750" s="190" t="s">
        <v>1656</v>
      </c>
      <c r="D750" s="191">
        <v>3</v>
      </c>
      <c r="E750" s="192">
        <v>722.60968396089356</v>
      </c>
      <c r="F750" s="192">
        <v>2167.8290518826807</v>
      </c>
      <c r="G750" s="193" t="s">
        <v>1654</v>
      </c>
      <c r="H750" s="193">
        <v>12798</v>
      </c>
    </row>
    <row r="751" spans="2:8" ht="15" x14ac:dyDescent="0.25">
      <c r="B751" s="194" t="s">
        <v>2217</v>
      </c>
      <c r="C751" s="195" t="s">
        <v>1653</v>
      </c>
      <c r="D751" s="196">
        <v>15</v>
      </c>
      <c r="E751" s="197">
        <v>95.535014098134994</v>
      </c>
      <c r="F751" s="197">
        <v>1433.0252114720249</v>
      </c>
      <c r="G751" s="198" t="s">
        <v>1654</v>
      </c>
      <c r="H751" s="198">
        <v>12806</v>
      </c>
    </row>
    <row r="752" spans="2:8" ht="15" x14ac:dyDescent="0.25">
      <c r="B752" s="189" t="s">
        <v>2217</v>
      </c>
      <c r="C752" s="190" t="s">
        <v>1653</v>
      </c>
      <c r="D752" s="191">
        <v>7</v>
      </c>
      <c r="E752" s="192">
        <v>95.535014098134994</v>
      </c>
      <c r="F752" s="192">
        <v>668.74509868694497</v>
      </c>
      <c r="G752" s="193" t="s">
        <v>1654</v>
      </c>
      <c r="H752" s="193">
        <v>12818</v>
      </c>
    </row>
    <row r="753" spans="2:8" ht="15" x14ac:dyDescent="0.25">
      <c r="B753" s="194" t="s">
        <v>1657</v>
      </c>
      <c r="C753" s="195" t="s">
        <v>355</v>
      </c>
      <c r="D753" s="196">
        <v>31</v>
      </c>
      <c r="E753" s="197">
        <v>40.333238638787542</v>
      </c>
      <c r="F753" s="197">
        <v>1250.3303978024137</v>
      </c>
      <c r="G753" s="198" t="s">
        <v>1654</v>
      </c>
      <c r="H753" s="198">
        <v>12848</v>
      </c>
    </row>
    <row r="754" spans="2:8" ht="15" x14ac:dyDescent="0.25">
      <c r="B754" s="189" t="s">
        <v>1669</v>
      </c>
      <c r="C754" s="190" t="s">
        <v>1656</v>
      </c>
      <c r="D754" s="191">
        <v>35</v>
      </c>
      <c r="E754" s="192">
        <v>58.506537185795999</v>
      </c>
      <c r="F754" s="192">
        <v>2047.7288015028601</v>
      </c>
      <c r="G754" s="193" t="s">
        <v>1659</v>
      </c>
      <c r="H754" s="193">
        <v>12930</v>
      </c>
    </row>
    <row r="755" spans="2:8" ht="15" x14ac:dyDescent="0.25">
      <c r="B755" s="194" t="s">
        <v>1669</v>
      </c>
      <c r="C755" s="195" t="s">
        <v>1656</v>
      </c>
      <c r="D755" s="196">
        <v>64</v>
      </c>
      <c r="E755" s="197">
        <v>58.506537185795999</v>
      </c>
      <c r="F755" s="197">
        <v>3744.4183798909439</v>
      </c>
      <c r="G755" s="198" t="s">
        <v>1659</v>
      </c>
      <c r="H755" s="198">
        <v>12936</v>
      </c>
    </row>
    <row r="756" spans="2:8" ht="15" x14ac:dyDescent="0.25">
      <c r="B756" s="189" t="s">
        <v>1670</v>
      </c>
      <c r="C756" s="190" t="s">
        <v>356</v>
      </c>
      <c r="D756" s="191">
        <v>2</v>
      </c>
      <c r="E756" s="192">
        <v>508.42909319374786</v>
      </c>
      <c r="F756" s="192">
        <v>1016.8581863874957</v>
      </c>
      <c r="G756" s="193" t="s">
        <v>1661</v>
      </c>
      <c r="H756" s="193">
        <v>12960</v>
      </c>
    </row>
    <row r="757" spans="2:8" ht="15" x14ac:dyDescent="0.25">
      <c r="B757" s="194" t="s">
        <v>1663</v>
      </c>
      <c r="C757" s="195" t="s">
        <v>1653</v>
      </c>
      <c r="D757" s="196">
        <v>28</v>
      </c>
      <c r="E757" s="197">
        <v>858.91696029735044</v>
      </c>
      <c r="F757" s="197">
        <v>24049.674888325811</v>
      </c>
      <c r="G757" s="198" t="s">
        <v>1654</v>
      </c>
      <c r="H757" s="198">
        <v>12960</v>
      </c>
    </row>
    <row r="758" spans="2:8" ht="15" x14ac:dyDescent="0.25">
      <c r="B758" s="189" t="s">
        <v>1664</v>
      </c>
      <c r="C758" s="190" t="s">
        <v>355</v>
      </c>
      <c r="D758" s="191">
        <v>9</v>
      </c>
      <c r="E758" s="192">
        <v>246.5</v>
      </c>
      <c r="F758" s="192">
        <v>2218.5</v>
      </c>
      <c r="G758" s="193" t="s">
        <v>1651</v>
      </c>
      <c r="H758" s="193">
        <v>12972</v>
      </c>
    </row>
    <row r="759" spans="2:8" ht="15" x14ac:dyDescent="0.25">
      <c r="B759" s="194" t="s">
        <v>1650</v>
      </c>
      <c r="C759" s="195" t="s">
        <v>356</v>
      </c>
      <c r="D759" s="196">
        <v>101</v>
      </c>
      <c r="E759" s="197">
        <v>685.08452972448958</v>
      </c>
      <c r="F759" s="197">
        <v>69193.537502173451</v>
      </c>
      <c r="G759" s="198" t="s">
        <v>1651</v>
      </c>
      <c r="H759" s="198">
        <v>12987</v>
      </c>
    </row>
    <row r="760" spans="2:8" ht="15" x14ac:dyDescent="0.25">
      <c r="B760" s="189" t="s">
        <v>1657</v>
      </c>
      <c r="C760" s="190" t="s">
        <v>355</v>
      </c>
      <c r="D760" s="191">
        <v>31</v>
      </c>
      <c r="E760" s="192">
        <v>40.333238638787542</v>
      </c>
      <c r="F760" s="192">
        <v>1250.3303978024137</v>
      </c>
      <c r="G760" s="193" t="s">
        <v>1654</v>
      </c>
      <c r="H760" s="193">
        <v>13041</v>
      </c>
    </row>
    <row r="761" spans="2:8" ht="15" x14ac:dyDescent="0.25">
      <c r="B761" s="194" t="s">
        <v>1655</v>
      </c>
      <c r="C761" s="195" t="s">
        <v>1656</v>
      </c>
      <c r="D761" s="196">
        <v>2</v>
      </c>
      <c r="E761" s="197">
        <v>722.60968396089356</v>
      </c>
      <c r="F761" s="197">
        <v>1445.2193679217871</v>
      </c>
      <c r="G761" s="198" t="s">
        <v>1654</v>
      </c>
      <c r="H761" s="198">
        <v>13078</v>
      </c>
    </row>
    <row r="762" spans="2:8" ht="15" x14ac:dyDescent="0.25">
      <c r="B762" s="189" t="s">
        <v>1658</v>
      </c>
      <c r="C762" s="190" t="s">
        <v>1653</v>
      </c>
      <c r="D762" s="191">
        <v>200</v>
      </c>
      <c r="E762" s="192">
        <v>412.65956623293988</v>
      </c>
      <c r="F762" s="192">
        <v>82531.913246587981</v>
      </c>
      <c r="G762" s="193" t="s">
        <v>1659</v>
      </c>
      <c r="H762" s="193">
        <v>13166</v>
      </c>
    </row>
    <row r="763" spans="2:8" ht="15" x14ac:dyDescent="0.25">
      <c r="B763" s="194" t="s">
        <v>1655</v>
      </c>
      <c r="C763" s="195" t="s">
        <v>1656</v>
      </c>
      <c r="D763" s="196">
        <v>2</v>
      </c>
      <c r="E763" s="197">
        <v>722.60968396089356</v>
      </c>
      <c r="F763" s="197">
        <v>1445.2193679217871</v>
      </c>
      <c r="G763" s="198" t="s">
        <v>1654</v>
      </c>
      <c r="H763" s="198">
        <v>13188</v>
      </c>
    </row>
    <row r="764" spans="2:8" ht="15" x14ac:dyDescent="0.25">
      <c r="B764" s="189" t="s">
        <v>1665</v>
      </c>
      <c r="C764" s="190" t="s">
        <v>1656</v>
      </c>
      <c r="D764" s="191">
        <v>14</v>
      </c>
      <c r="E764" s="192">
        <v>710.13379041844917</v>
      </c>
      <c r="F764" s="192">
        <v>9941.8730658582881</v>
      </c>
      <c r="G764" s="193" t="s">
        <v>1659</v>
      </c>
      <c r="H764" s="193">
        <v>13257</v>
      </c>
    </row>
    <row r="765" spans="2:8" ht="15" x14ac:dyDescent="0.25">
      <c r="B765" s="194" t="s">
        <v>1658</v>
      </c>
      <c r="C765" s="195" t="s">
        <v>1653</v>
      </c>
      <c r="D765" s="196">
        <v>174</v>
      </c>
      <c r="E765" s="197">
        <v>412.65956623293988</v>
      </c>
      <c r="F765" s="197">
        <v>71802.764524531536</v>
      </c>
      <c r="G765" s="198" t="s">
        <v>1659</v>
      </c>
      <c r="H765" s="198">
        <v>13290</v>
      </c>
    </row>
    <row r="766" spans="2:8" ht="15" x14ac:dyDescent="0.25">
      <c r="B766" s="189" t="s">
        <v>1662</v>
      </c>
      <c r="C766" s="190" t="s">
        <v>1656</v>
      </c>
      <c r="D766" s="191">
        <v>73</v>
      </c>
      <c r="E766" s="192">
        <v>918.94676988651963</v>
      </c>
      <c r="F766" s="192">
        <v>67083.114201715929</v>
      </c>
      <c r="G766" s="193" t="s">
        <v>1661</v>
      </c>
      <c r="H766" s="193">
        <v>13325</v>
      </c>
    </row>
    <row r="767" spans="2:8" ht="15" x14ac:dyDescent="0.25">
      <c r="B767" s="194" t="s">
        <v>1668</v>
      </c>
      <c r="C767" s="195" t="s">
        <v>355</v>
      </c>
      <c r="D767" s="196">
        <v>12</v>
      </c>
      <c r="E767" s="197">
        <v>901.83735540549128</v>
      </c>
      <c r="F767" s="197">
        <v>10822.048264865894</v>
      </c>
      <c r="G767" s="198" t="s">
        <v>1667</v>
      </c>
      <c r="H767" s="198">
        <v>13335</v>
      </c>
    </row>
    <row r="768" spans="2:8" ht="15" x14ac:dyDescent="0.25">
      <c r="B768" s="189" t="s">
        <v>1666</v>
      </c>
      <c r="C768" s="190" t="s">
        <v>356</v>
      </c>
      <c r="D768" s="191">
        <v>4</v>
      </c>
      <c r="E768" s="192">
        <v>332.52460871838827</v>
      </c>
      <c r="F768" s="192">
        <v>1330.0984348735531</v>
      </c>
      <c r="G768" s="193" t="s">
        <v>1667</v>
      </c>
      <c r="H768" s="193">
        <v>13350</v>
      </c>
    </row>
    <row r="769" spans="2:8" ht="15" x14ac:dyDescent="0.25">
      <c r="B769" s="194" t="s">
        <v>1657</v>
      </c>
      <c r="C769" s="195" t="s">
        <v>355</v>
      </c>
      <c r="D769" s="196">
        <v>31</v>
      </c>
      <c r="E769" s="197">
        <v>40.333238638787542</v>
      </c>
      <c r="F769" s="197">
        <v>1250.3303978024137</v>
      </c>
      <c r="G769" s="198" t="s">
        <v>1654</v>
      </c>
      <c r="H769" s="198">
        <v>13360</v>
      </c>
    </row>
    <row r="770" spans="2:8" ht="15" x14ac:dyDescent="0.25">
      <c r="B770" s="189" t="s">
        <v>1669</v>
      </c>
      <c r="C770" s="190" t="s">
        <v>1656</v>
      </c>
      <c r="D770" s="191">
        <v>35</v>
      </c>
      <c r="E770" s="192">
        <v>58.506537185795999</v>
      </c>
      <c r="F770" s="192">
        <v>2047.7288015028601</v>
      </c>
      <c r="G770" s="193" t="s">
        <v>1659</v>
      </c>
      <c r="H770" s="193">
        <v>13400</v>
      </c>
    </row>
    <row r="771" spans="2:8" ht="15" x14ac:dyDescent="0.25">
      <c r="B771" s="194" t="s">
        <v>1657</v>
      </c>
      <c r="C771" s="195" t="s">
        <v>355</v>
      </c>
      <c r="D771" s="196">
        <v>31</v>
      </c>
      <c r="E771" s="197">
        <v>40.333238638787542</v>
      </c>
      <c r="F771" s="197">
        <v>1250.3303978024137</v>
      </c>
      <c r="G771" s="198" t="s">
        <v>1654</v>
      </c>
      <c r="H771" s="198">
        <v>13433</v>
      </c>
    </row>
    <row r="772" spans="2:8" ht="15" x14ac:dyDescent="0.25">
      <c r="B772" s="189" t="s">
        <v>1664</v>
      </c>
      <c r="C772" s="190" t="s">
        <v>355</v>
      </c>
      <c r="D772" s="191">
        <v>20</v>
      </c>
      <c r="E772" s="192">
        <v>246.5</v>
      </c>
      <c r="F772" s="192">
        <v>4930</v>
      </c>
      <c r="G772" s="193" t="s">
        <v>1651</v>
      </c>
      <c r="H772" s="193">
        <v>13452</v>
      </c>
    </row>
    <row r="773" spans="2:8" ht="15" x14ac:dyDescent="0.25">
      <c r="B773" s="194" t="s">
        <v>1650</v>
      </c>
      <c r="C773" s="195" t="s">
        <v>356</v>
      </c>
      <c r="D773" s="196">
        <v>101</v>
      </c>
      <c r="E773" s="197">
        <v>685.08452972448958</v>
      </c>
      <c r="F773" s="197">
        <v>69193.537502173451</v>
      </c>
      <c r="G773" s="198" t="s">
        <v>1651</v>
      </c>
      <c r="H773" s="198">
        <v>13460</v>
      </c>
    </row>
    <row r="774" spans="2:8" ht="15" x14ac:dyDescent="0.25">
      <c r="B774" s="189" t="s">
        <v>1662</v>
      </c>
      <c r="C774" s="190" t="s">
        <v>1656</v>
      </c>
      <c r="D774" s="191">
        <v>90</v>
      </c>
      <c r="E774" s="192">
        <v>918.94676988651963</v>
      </c>
      <c r="F774" s="192">
        <v>82705.20928978677</v>
      </c>
      <c r="G774" s="193" t="s">
        <v>1661</v>
      </c>
      <c r="H774" s="193">
        <v>13486</v>
      </c>
    </row>
    <row r="775" spans="2:8" ht="15" x14ac:dyDescent="0.25">
      <c r="B775" s="194" t="s">
        <v>1663</v>
      </c>
      <c r="C775" s="195" t="s">
        <v>1653</v>
      </c>
      <c r="D775" s="196">
        <v>28</v>
      </c>
      <c r="E775" s="197">
        <v>858.91696029735044</v>
      </c>
      <c r="F775" s="197">
        <v>24049.674888325811</v>
      </c>
      <c r="G775" s="198" t="s">
        <v>1654</v>
      </c>
      <c r="H775" s="198">
        <v>13560</v>
      </c>
    </row>
    <row r="776" spans="2:8" ht="15" x14ac:dyDescent="0.25">
      <c r="B776" s="189" t="s">
        <v>1658</v>
      </c>
      <c r="C776" s="190" t="s">
        <v>1653</v>
      </c>
      <c r="D776" s="191">
        <v>200</v>
      </c>
      <c r="E776" s="192">
        <v>412.65956623293988</v>
      </c>
      <c r="F776" s="192">
        <v>82531.913246587981</v>
      </c>
      <c r="G776" s="193" t="s">
        <v>1659</v>
      </c>
      <c r="H776" s="193">
        <v>13566</v>
      </c>
    </row>
    <row r="777" spans="2:8" ht="15" x14ac:dyDescent="0.25">
      <c r="B777" s="194" t="s">
        <v>1658</v>
      </c>
      <c r="C777" s="195" t="s">
        <v>1653</v>
      </c>
      <c r="D777" s="196">
        <v>174</v>
      </c>
      <c r="E777" s="197">
        <v>412.65956623293988</v>
      </c>
      <c r="F777" s="197">
        <v>71802.764524531536</v>
      </c>
      <c r="G777" s="198" t="s">
        <v>1659</v>
      </c>
      <c r="H777" s="198">
        <v>13584</v>
      </c>
    </row>
    <row r="778" spans="2:8" ht="15" x14ac:dyDescent="0.25">
      <c r="B778" s="189" t="s">
        <v>1650</v>
      </c>
      <c r="C778" s="190" t="s">
        <v>356</v>
      </c>
      <c r="D778" s="191">
        <v>46</v>
      </c>
      <c r="E778" s="192">
        <v>685.08452972448958</v>
      </c>
      <c r="F778" s="192">
        <v>31513.888367326523</v>
      </c>
      <c r="G778" s="193" t="s">
        <v>1651</v>
      </c>
      <c r="H778" s="193">
        <v>13584</v>
      </c>
    </row>
    <row r="779" spans="2:8" ht="15" x14ac:dyDescent="0.25">
      <c r="B779" s="194" t="s">
        <v>1660</v>
      </c>
      <c r="C779" s="195" t="s">
        <v>355</v>
      </c>
      <c r="D779" s="196">
        <v>2</v>
      </c>
      <c r="E779" s="197">
        <v>19.147665484160999</v>
      </c>
      <c r="F779" s="197">
        <v>38.295330968321998</v>
      </c>
      <c r="G779" s="198" t="s">
        <v>1661</v>
      </c>
      <c r="H779" s="198">
        <v>13604</v>
      </c>
    </row>
    <row r="780" spans="2:8" ht="15" x14ac:dyDescent="0.25">
      <c r="B780" s="189" t="s">
        <v>1671</v>
      </c>
      <c r="C780" s="190" t="s">
        <v>356</v>
      </c>
      <c r="D780" s="191">
        <v>1</v>
      </c>
      <c r="E780" s="192">
        <v>444.53228917292074</v>
      </c>
      <c r="F780" s="192">
        <v>444.53228917292074</v>
      </c>
      <c r="G780" s="193" t="s">
        <v>1651</v>
      </c>
      <c r="H780" s="193">
        <v>13662</v>
      </c>
    </row>
    <row r="781" spans="2:8" ht="15" x14ac:dyDescent="0.25">
      <c r="B781" s="194" t="s">
        <v>1664</v>
      </c>
      <c r="C781" s="195" t="s">
        <v>355</v>
      </c>
      <c r="D781" s="196">
        <v>9</v>
      </c>
      <c r="E781" s="197">
        <v>246.5</v>
      </c>
      <c r="F781" s="197">
        <v>2218.5</v>
      </c>
      <c r="G781" s="198" t="s">
        <v>1651</v>
      </c>
      <c r="H781" s="198">
        <v>13708</v>
      </c>
    </row>
    <row r="782" spans="2:8" ht="15" x14ac:dyDescent="0.25">
      <c r="B782" s="189" t="s">
        <v>1671</v>
      </c>
      <c r="C782" s="190" t="s">
        <v>356</v>
      </c>
      <c r="D782" s="191">
        <v>0</v>
      </c>
      <c r="E782" s="192">
        <v>444.53228917292074</v>
      </c>
      <c r="F782" s="192">
        <v>0</v>
      </c>
      <c r="G782" s="193" t="s">
        <v>1651</v>
      </c>
      <c r="H782" s="193">
        <v>13720</v>
      </c>
    </row>
    <row r="783" spans="2:8" ht="15" x14ac:dyDescent="0.25">
      <c r="B783" s="194" t="s">
        <v>2217</v>
      </c>
      <c r="C783" s="195" t="s">
        <v>1653</v>
      </c>
      <c r="D783" s="196">
        <v>7</v>
      </c>
      <c r="E783" s="197">
        <v>95.535014098134994</v>
      </c>
      <c r="F783" s="197">
        <v>668.74509868694497</v>
      </c>
      <c r="G783" s="198" t="s">
        <v>1654</v>
      </c>
      <c r="H783" s="198">
        <v>13780</v>
      </c>
    </row>
    <row r="784" spans="2:8" ht="15" x14ac:dyDescent="0.25">
      <c r="B784" s="189" t="s">
        <v>1660</v>
      </c>
      <c r="C784" s="190" t="s">
        <v>355</v>
      </c>
      <c r="D784" s="191">
        <v>2</v>
      </c>
      <c r="E784" s="192">
        <v>19.147665484160999</v>
      </c>
      <c r="F784" s="192">
        <v>38.295330968321998</v>
      </c>
      <c r="G784" s="193" t="s">
        <v>1661</v>
      </c>
      <c r="H784" s="193">
        <v>13804</v>
      </c>
    </row>
    <row r="785" spans="2:8" ht="15" x14ac:dyDescent="0.25">
      <c r="B785" s="194" t="s">
        <v>1669</v>
      </c>
      <c r="C785" s="195" t="s">
        <v>1656</v>
      </c>
      <c r="D785" s="196">
        <v>64</v>
      </c>
      <c r="E785" s="197">
        <v>58.506537185795999</v>
      </c>
      <c r="F785" s="197">
        <v>3744.4183798909439</v>
      </c>
      <c r="G785" s="198" t="s">
        <v>1659</v>
      </c>
      <c r="H785" s="198">
        <v>13832</v>
      </c>
    </row>
    <row r="786" spans="2:8" ht="15" x14ac:dyDescent="0.25">
      <c r="B786" s="189" t="s">
        <v>1669</v>
      </c>
      <c r="C786" s="190" t="s">
        <v>1656</v>
      </c>
      <c r="D786" s="191">
        <v>64</v>
      </c>
      <c r="E786" s="192">
        <v>58.506537185795999</v>
      </c>
      <c r="F786" s="192">
        <v>3744.4183798909439</v>
      </c>
      <c r="G786" s="193" t="s">
        <v>1659</v>
      </c>
      <c r="H786" s="193">
        <v>13838</v>
      </c>
    </row>
    <row r="787" spans="2:8" ht="15" x14ac:dyDescent="0.25">
      <c r="B787" s="194" t="s">
        <v>1657</v>
      </c>
      <c r="C787" s="195" t="s">
        <v>355</v>
      </c>
      <c r="D787" s="196">
        <v>31</v>
      </c>
      <c r="E787" s="197">
        <v>40.333238638787542</v>
      </c>
      <c r="F787" s="197">
        <v>1250.3303978024137</v>
      </c>
      <c r="G787" s="198" t="s">
        <v>1654</v>
      </c>
      <c r="H787" s="198">
        <v>13878</v>
      </c>
    </row>
    <row r="788" spans="2:8" ht="15" x14ac:dyDescent="0.25">
      <c r="B788" s="189" t="s">
        <v>1672</v>
      </c>
      <c r="C788" s="190" t="s">
        <v>1653</v>
      </c>
      <c r="D788" s="191">
        <v>5</v>
      </c>
      <c r="E788" s="192">
        <v>75.832140006051006</v>
      </c>
      <c r="F788" s="192">
        <v>379.16070003025504</v>
      </c>
      <c r="G788" s="193" t="s">
        <v>1661</v>
      </c>
      <c r="H788" s="193">
        <v>13891</v>
      </c>
    </row>
    <row r="789" spans="2:8" ht="15" x14ac:dyDescent="0.25">
      <c r="B789" s="194" t="s">
        <v>1657</v>
      </c>
      <c r="C789" s="195" t="s">
        <v>355</v>
      </c>
      <c r="D789" s="196">
        <v>2</v>
      </c>
      <c r="E789" s="197">
        <v>40.333238638787542</v>
      </c>
      <c r="F789" s="197">
        <v>80.666477277575083</v>
      </c>
      <c r="G789" s="198" t="s">
        <v>1654</v>
      </c>
      <c r="H789" s="198">
        <v>13972</v>
      </c>
    </row>
    <row r="790" spans="2:8" ht="15" x14ac:dyDescent="0.25">
      <c r="B790" s="189" t="s">
        <v>1670</v>
      </c>
      <c r="C790" s="190" t="s">
        <v>356</v>
      </c>
      <c r="D790" s="191">
        <v>2</v>
      </c>
      <c r="E790" s="192">
        <v>508.42909319374786</v>
      </c>
      <c r="F790" s="192">
        <v>1016.8581863874957</v>
      </c>
      <c r="G790" s="193" t="s">
        <v>1661</v>
      </c>
      <c r="H790" s="193">
        <v>13984</v>
      </c>
    </row>
    <row r="791" spans="2:8" ht="15" x14ac:dyDescent="0.25">
      <c r="B791" s="194" t="s">
        <v>1657</v>
      </c>
      <c r="C791" s="195" t="s">
        <v>355</v>
      </c>
      <c r="D791" s="196">
        <v>2</v>
      </c>
      <c r="E791" s="197">
        <v>40.333238638787542</v>
      </c>
      <c r="F791" s="197">
        <v>80.666477277575083</v>
      </c>
      <c r="G791" s="198" t="s">
        <v>1654</v>
      </c>
      <c r="H791" s="198">
        <v>14010</v>
      </c>
    </row>
    <row r="792" spans="2:8" ht="15" x14ac:dyDescent="0.25">
      <c r="B792" s="189" t="s">
        <v>1655</v>
      </c>
      <c r="C792" s="190" t="s">
        <v>1656</v>
      </c>
      <c r="D792" s="191">
        <v>3</v>
      </c>
      <c r="E792" s="192">
        <v>722.60968396089356</v>
      </c>
      <c r="F792" s="192">
        <v>2167.8290518826807</v>
      </c>
      <c r="G792" s="193" t="s">
        <v>1654</v>
      </c>
      <c r="H792" s="193">
        <v>14013</v>
      </c>
    </row>
    <row r="793" spans="2:8" ht="15" x14ac:dyDescent="0.25">
      <c r="B793" s="194" t="s">
        <v>2217</v>
      </c>
      <c r="C793" s="195" t="s">
        <v>1653</v>
      </c>
      <c r="D793" s="196">
        <v>15</v>
      </c>
      <c r="E793" s="197">
        <v>95.535014098134994</v>
      </c>
      <c r="F793" s="197">
        <v>1433.0252114720249</v>
      </c>
      <c r="G793" s="198" t="s">
        <v>1654</v>
      </c>
      <c r="H793" s="198">
        <v>14022</v>
      </c>
    </row>
    <row r="794" spans="2:8" ht="15" x14ac:dyDescent="0.25">
      <c r="B794" s="189" t="s">
        <v>1670</v>
      </c>
      <c r="C794" s="190" t="s">
        <v>356</v>
      </c>
      <c r="D794" s="191">
        <v>2</v>
      </c>
      <c r="E794" s="192">
        <v>508.42909319374786</v>
      </c>
      <c r="F794" s="192">
        <v>1016.8581863874957</v>
      </c>
      <c r="G794" s="193" t="s">
        <v>1661</v>
      </c>
      <c r="H794" s="193">
        <v>14080</v>
      </c>
    </row>
    <row r="795" spans="2:8" ht="15" x14ac:dyDescent="0.25">
      <c r="B795" s="194" t="s">
        <v>1672</v>
      </c>
      <c r="C795" s="195" t="s">
        <v>1653</v>
      </c>
      <c r="D795" s="196">
        <v>5</v>
      </c>
      <c r="E795" s="197">
        <v>75.832140006051006</v>
      </c>
      <c r="F795" s="197">
        <v>379.16070003025504</v>
      </c>
      <c r="G795" s="198" t="s">
        <v>1661</v>
      </c>
      <c r="H795" s="198">
        <v>14091</v>
      </c>
    </row>
    <row r="796" spans="2:8" ht="15" x14ac:dyDescent="0.25">
      <c r="B796" s="189" t="s">
        <v>1668</v>
      </c>
      <c r="C796" s="190" t="s">
        <v>355</v>
      </c>
      <c r="D796" s="191">
        <v>20</v>
      </c>
      <c r="E796" s="192">
        <v>901.83735540549128</v>
      </c>
      <c r="F796" s="192">
        <v>18036.747108109827</v>
      </c>
      <c r="G796" s="193" t="s">
        <v>1667</v>
      </c>
      <c r="H796" s="193">
        <v>14155</v>
      </c>
    </row>
    <row r="797" spans="2:8" ht="15" x14ac:dyDescent="0.25">
      <c r="B797" s="194" t="s">
        <v>1657</v>
      </c>
      <c r="C797" s="195" t="s">
        <v>355</v>
      </c>
      <c r="D797" s="196">
        <v>2</v>
      </c>
      <c r="E797" s="197">
        <v>40.333238638787542</v>
      </c>
      <c r="F797" s="197">
        <v>80.666477277575083</v>
      </c>
      <c r="G797" s="198" t="s">
        <v>1654</v>
      </c>
      <c r="H797" s="198">
        <v>14166</v>
      </c>
    </row>
    <row r="798" spans="2:8" ht="15" x14ac:dyDescent="0.25">
      <c r="B798" s="189" t="s">
        <v>1664</v>
      </c>
      <c r="C798" s="190" t="s">
        <v>355</v>
      </c>
      <c r="D798" s="191">
        <v>20</v>
      </c>
      <c r="E798" s="192">
        <v>246.5</v>
      </c>
      <c r="F798" s="192">
        <v>4930</v>
      </c>
      <c r="G798" s="193" t="s">
        <v>1651</v>
      </c>
      <c r="H798" s="193">
        <v>14168</v>
      </c>
    </row>
    <row r="799" spans="2:8" ht="15" x14ac:dyDescent="0.25">
      <c r="B799" s="194" t="s">
        <v>1671</v>
      </c>
      <c r="C799" s="195" t="s">
        <v>356</v>
      </c>
      <c r="D799" s="196">
        <v>0</v>
      </c>
      <c r="E799" s="197">
        <v>444.53228917292074</v>
      </c>
      <c r="F799" s="197">
        <v>0</v>
      </c>
      <c r="G799" s="198" t="s">
        <v>1651</v>
      </c>
      <c r="H799" s="198">
        <v>14174</v>
      </c>
    </row>
    <row r="800" spans="2:8" ht="15" x14ac:dyDescent="0.25">
      <c r="B800" s="189" t="s">
        <v>2217</v>
      </c>
      <c r="C800" s="190" t="s">
        <v>1653</v>
      </c>
      <c r="D800" s="191">
        <v>15</v>
      </c>
      <c r="E800" s="192">
        <v>95.535014098134994</v>
      </c>
      <c r="F800" s="192">
        <v>1433.0252114720249</v>
      </c>
      <c r="G800" s="193" t="s">
        <v>1654</v>
      </c>
      <c r="H800" s="193">
        <v>14196</v>
      </c>
    </row>
    <row r="801" spans="2:8" ht="15" x14ac:dyDescent="0.25">
      <c r="B801" s="194" t="s">
        <v>1670</v>
      </c>
      <c r="C801" s="195" t="s">
        <v>356</v>
      </c>
      <c r="D801" s="196">
        <v>12</v>
      </c>
      <c r="E801" s="197">
        <v>508.42909319374786</v>
      </c>
      <c r="F801" s="197">
        <v>6101.1491183249746</v>
      </c>
      <c r="G801" s="198" t="s">
        <v>1661</v>
      </c>
      <c r="H801" s="198">
        <v>14208</v>
      </c>
    </row>
    <row r="802" spans="2:8" ht="15" x14ac:dyDescent="0.25">
      <c r="B802" s="189" t="s">
        <v>1672</v>
      </c>
      <c r="C802" s="190" t="s">
        <v>1653</v>
      </c>
      <c r="D802" s="191">
        <v>23</v>
      </c>
      <c r="E802" s="192">
        <v>75.832140006051006</v>
      </c>
      <c r="F802" s="192">
        <v>1744.1392201391732</v>
      </c>
      <c r="G802" s="193" t="s">
        <v>1661</v>
      </c>
      <c r="H802" s="193">
        <v>14229</v>
      </c>
    </row>
    <row r="803" spans="2:8" ht="15" x14ac:dyDescent="0.25">
      <c r="B803" s="194" t="s">
        <v>1666</v>
      </c>
      <c r="C803" s="195" t="s">
        <v>356</v>
      </c>
      <c r="D803" s="196">
        <v>4</v>
      </c>
      <c r="E803" s="197">
        <v>332.52460871838827</v>
      </c>
      <c r="F803" s="197">
        <v>1330.0984348735531</v>
      </c>
      <c r="G803" s="198" t="s">
        <v>1667</v>
      </c>
      <c r="H803" s="198">
        <v>14310</v>
      </c>
    </row>
    <row r="804" spans="2:8" ht="15" x14ac:dyDescent="0.25">
      <c r="B804" s="189" t="s">
        <v>1670</v>
      </c>
      <c r="C804" s="190" t="s">
        <v>356</v>
      </c>
      <c r="D804" s="191">
        <v>2</v>
      </c>
      <c r="E804" s="192">
        <v>508.42909319374786</v>
      </c>
      <c r="F804" s="192">
        <v>1016.8581863874957</v>
      </c>
      <c r="G804" s="193" t="s">
        <v>1661</v>
      </c>
      <c r="H804" s="193">
        <v>14400</v>
      </c>
    </row>
    <row r="805" spans="2:8" ht="15" x14ac:dyDescent="0.25">
      <c r="B805" s="194" t="s">
        <v>1664</v>
      </c>
      <c r="C805" s="195" t="s">
        <v>355</v>
      </c>
      <c r="D805" s="196">
        <v>9</v>
      </c>
      <c r="E805" s="197">
        <v>246.5</v>
      </c>
      <c r="F805" s="197">
        <v>2218.5</v>
      </c>
      <c r="G805" s="198" t="s">
        <v>1651</v>
      </c>
      <c r="H805" s="198">
        <v>14444</v>
      </c>
    </row>
    <row r="806" spans="2:8" ht="15" x14ac:dyDescent="0.25">
      <c r="B806" s="189" t="s">
        <v>1672</v>
      </c>
      <c r="C806" s="190" t="s">
        <v>1653</v>
      </c>
      <c r="D806" s="191">
        <v>5</v>
      </c>
      <c r="E806" s="192">
        <v>75.832140006051006</v>
      </c>
      <c r="F806" s="192">
        <v>379.16070003025504</v>
      </c>
      <c r="G806" s="193" t="s">
        <v>1661</v>
      </c>
      <c r="H806" s="193">
        <v>14568</v>
      </c>
    </row>
    <row r="807" spans="2:8" ht="15" x14ac:dyDescent="0.25">
      <c r="B807" s="194" t="s">
        <v>1665</v>
      </c>
      <c r="C807" s="195" t="s">
        <v>1656</v>
      </c>
      <c r="D807" s="196">
        <v>1</v>
      </c>
      <c r="E807" s="197">
        <v>710.13379041844917</v>
      </c>
      <c r="F807" s="197">
        <v>710.13379041844917</v>
      </c>
      <c r="G807" s="198" t="s">
        <v>1659</v>
      </c>
      <c r="H807" s="198">
        <v>14674</v>
      </c>
    </row>
    <row r="808" spans="2:8" ht="15" x14ac:dyDescent="0.25">
      <c r="B808" s="189" t="s">
        <v>1669</v>
      </c>
      <c r="C808" s="190" t="s">
        <v>1656</v>
      </c>
      <c r="D808" s="191">
        <v>35</v>
      </c>
      <c r="E808" s="192">
        <v>58.506537185795999</v>
      </c>
      <c r="F808" s="192">
        <v>2047.7288015028601</v>
      </c>
      <c r="G808" s="193" t="s">
        <v>1659</v>
      </c>
      <c r="H808" s="193">
        <v>14680</v>
      </c>
    </row>
    <row r="809" spans="2:8" ht="15" x14ac:dyDescent="0.25">
      <c r="B809" s="194" t="s">
        <v>1669</v>
      </c>
      <c r="C809" s="195" t="s">
        <v>1656</v>
      </c>
      <c r="D809" s="196">
        <v>64</v>
      </c>
      <c r="E809" s="197">
        <v>58.506537185795999</v>
      </c>
      <c r="F809" s="197">
        <v>3744.4183798909439</v>
      </c>
      <c r="G809" s="198" t="s">
        <v>1659</v>
      </c>
      <c r="H809" s="198">
        <v>14750</v>
      </c>
    </row>
    <row r="810" spans="2:8" ht="15" x14ac:dyDescent="0.25">
      <c r="B810" s="189" t="s">
        <v>1663</v>
      </c>
      <c r="C810" s="190" t="s">
        <v>1653</v>
      </c>
      <c r="D810" s="191">
        <v>21</v>
      </c>
      <c r="E810" s="192">
        <v>858.91696029735044</v>
      </c>
      <c r="F810" s="192">
        <v>18037.256166244359</v>
      </c>
      <c r="G810" s="193" t="s">
        <v>1654</v>
      </c>
      <c r="H810" s="193">
        <v>14768</v>
      </c>
    </row>
    <row r="811" spans="2:8" ht="15" x14ac:dyDescent="0.25">
      <c r="B811" s="194" t="s">
        <v>1662</v>
      </c>
      <c r="C811" s="195" t="s">
        <v>1656</v>
      </c>
      <c r="D811" s="196">
        <v>90</v>
      </c>
      <c r="E811" s="197">
        <v>918.94676988651963</v>
      </c>
      <c r="F811" s="197">
        <v>82705.20928978677</v>
      </c>
      <c r="G811" s="198" t="s">
        <v>1661</v>
      </c>
      <c r="H811" s="198">
        <v>14820</v>
      </c>
    </row>
    <row r="812" spans="2:8" ht="15" x14ac:dyDescent="0.25">
      <c r="B812" s="189" t="s">
        <v>1671</v>
      </c>
      <c r="C812" s="190" t="s">
        <v>356</v>
      </c>
      <c r="D812" s="191">
        <v>0</v>
      </c>
      <c r="E812" s="192">
        <v>444.53228917292074</v>
      </c>
      <c r="F812" s="192">
        <v>0</v>
      </c>
      <c r="G812" s="193" t="s">
        <v>1651</v>
      </c>
      <c r="H812" s="193">
        <v>14832</v>
      </c>
    </row>
    <row r="813" spans="2:8" ht="15" x14ac:dyDescent="0.25">
      <c r="B813" s="194" t="s">
        <v>1666</v>
      </c>
      <c r="C813" s="195" t="s">
        <v>356</v>
      </c>
      <c r="D813" s="196">
        <v>9</v>
      </c>
      <c r="E813" s="197">
        <v>332.52460871838827</v>
      </c>
      <c r="F813" s="197">
        <v>2992.7214784654943</v>
      </c>
      <c r="G813" s="198" t="s">
        <v>1667</v>
      </c>
      <c r="H813" s="198">
        <v>14839</v>
      </c>
    </row>
    <row r="814" spans="2:8" ht="15" x14ac:dyDescent="0.25">
      <c r="B814" s="189" t="s">
        <v>1655</v>
      </c>
      <c r="C814" s="190" t="s">
        <v>1656</v>
      </c>
      <c r="D814" s="191">
        <v>3</v>
      </c>
      <c r="E814" s="192">
        <v>722.60968396089356</v>
      </c>
      <c r="F814" s="192">
        <v>2167.8290518826807</v>
      </c>
      <c r="G814" s="193" t="s">
        <v>1654</v>
      </c>
      <c r="H814" s="193">
        <v>14860</v>
      </c>
    </row>
    <row r="815" spans="2:8" ht="15" x14ac:dyDescent="0.25">
      <c r="B815" s="194" t="s">
        <v>1669</v>
      </c>
      <c r="C815" s="195" t="s">
        <v>1656</v>
      </c>
      <c r="D815" s="196">
        <v>64</v>
      </c>
      <c r="E815" s="197">
        <v>58.506537185795999</v>
      </c>
      <c r="F815" s="197">
        <v>3744.4183798909439</v>
      </c>
      <c r="G815" s="198" t="s">
        <v>1659</v>
      </c>
      <c r="H815" s="198">
        <v>14926</v>
      </c>
    </row>
    <row r="816" spans="2:8" ht="15" x14ac:dyDescent="0.25">
      <c r="B816" s="189" t="s">
        <v>2217</v>
      </c>
      <c r="C816" s="190" t="s">
        <v>1653</v>
      </c>
      <c r="D816" s="191">
        <v>7</v>
      </c>
      <c r="E816" s="192">
        <v>95.535014098134994</v>
      </c>
      <c r="F816" s="192">
        <v>668.74509868694497</v>
      </c>
      <c r="G816" s="193" t="s">
        <v>1654</v>
      </c>
      <c r="H816" s="193">
        <v>14934</v>
      </c>
    </row>
    <row r="817" spans="2:8" ht="15" x14ac:dyDescent="0.25">
      <c r="B817" s="194" t="s">
        <v>1662</v>
      </c>
      <c r="C817" s="195" t="s">
        <v>1656</v>
      </c>
      <c r="D817" s="196">
        <v>73</v>
      </c>
      <c r="E817" s="197">
        <v>918.94676988651963</v>
      </c>
      <c r="F817" s="197">
        <v>67083.114201715929</v>
      </c>
      <c r="G817" s="198" t="s">
        <v>1661</v>
      </c>
      <c r="H817" s="198">
        <v>15030</v>
      </c>
    </row>
    <row r="818" spans="2:8" ht="15" x14ac:dyDescent="0.25">
      <c r="B818" s="189" t="s">
        <v>1672</v>
      </c>
      <c r="C818" s="190" t="s">
        <v>1653</v>
      </c>
      <c r="D818" s="191">
        <v>23</v>
      </c>
      <c r="E818" s="192">
        <v>75.832140006051006</v>
      </c>
      <c r="F818" s="192">
        <v>1744.1392201391732</v>
      </c>
      <c r="G818" s="193" t="s">
        <v>1661</v>
      </c>
      <c r="H818" s="193">
        <v>15093</v>
      </c>
    </row>
    <row r="819" spans="2:8" ht="15" x14ac:dyDescent="0.25">
      <c r="B819" s="194" t="s">
        <v>2217</v>
      </c>
      <c r="C819" s="195" t="s">
        <v>1653</v>
      </c>
      <c r="D819" s="196">
        <v>7</v>
      </c>
      <c r="E819" s="197">
        <v>95.535014098134994</v>
      </c>
      <c r="F819" s="197">
        <v>668.74509868694497</v>
      </c>
      <c r="G819" s="198" t="s">
        <v>1654</v>
      </c>
      <c r="H819" s="198">
        <v>15134</v>
      </c>
    </row>
    <row r="820" spans="2:8" ht="15" x14ac:dyDescent="0.25">
      <c r="B820" s="189" t="s">
        <v>1665</v>
      </c>
      <c r="C820" s="190" t="s">
        <v>1656</v>
      </c>
      <c r="D820" s="191">
        <v>14</v>
      </c>
      <c r="E820" s="192">
        <v>710.13379041844917</v>
      </c>
      <c r="F820" s="192">
        <v>9941.8730658582881</v>
      </c>
      <c r="G820" s="193" t="s">
        <v>1659</v>
      </c>
      <c r="H820" s="193">
        <v>15167</v>
      </c>
    </row>
    <row r="821" spans="2:8" ht="15" x14ac:dyDescent="0.25">
      <c r="B821" s="194" t="s">
        <v>1655</v>
      </c>
      <c r="C821" s="195" t="s">
        <v>1656</v>
      </c>
      <c r="D821" s="196">
        <v>2</v>
      </c>
      <c r="E821" s="197">
        <v>722.60968396089356</v>
      </c>
      <c r="F821" s="197">
        <v>1445.2193679217871</v>
      </c>
      <c r="G821" s="198" t="s">
        <v>1654</v>
      </c>
      <c r="H821" s="198">
        <v>15180</v>
      </c>
    </row>
    <row r="822" spans="2:8" ht="15" x14ac:dyDescent="0.25">
      <c r="B822" s="189" t="s">
        <v>1672</v>
      </c>
      <c r="C822" s="190" t="s">
        <v>1653</v>
      </c>
      <c r="D822" s="191">
        <v>5</v>
      </c>
      <c r="E822" s="192">
        <v>75.832140006051006</v>
      </c>
      <c r="F822" s="192">
        <v>379.16070003025504</v>
      </c>
      <c r="G822" s="193" t="s">
        <v>1661</v>
      </c>
      <c r="H822" s="193">
        <v>15204</v>
      </c>
    </row>
    <row r="823" spans="2:8" ht="15" x14ac:dyDescent="0.25">
      <c r="B823" s="194" t="s">
        <v>1666</v>
      </c>
      <c r="C823" s="195" t="s">
        <v>356</v>
      </c>
      <c r="D823" s="196">
        <v>4</v>
      </c>
      <c r="E823" s="197">
        <v>332.52460871838827</v>
      </c>
      <c r="F823" s="197">
        <v>1330.0984348735531</v>
      </c>
      <c r="G823" s="198" t="s">
        <v>1667</v>
      </c>
      <c r="H823" s="198">
        <v>15270</v>
      </c>
    </row>
    <row r="824" spans="2:8" ht="15" x14ac:dyDescent="0.25">
      <c r="B824" s="189" t="s">
        <v>1658</v>
      </c>
      <c r="C824" s="190" t="s">
        <v>1653</v>
      </c>
      <c r="D824" s="191">
        <v>200</v>
      </c>
      <c r="E824" s="192">
        <v>412.65956623293988</v>
      </c>
      <c r="F824" s="192">
        <v>82531.913246587981</v>
      </c>
      <c r="G824" s="193" t="s">
        <v>1659</v>
      </c>
      <c r="H824" s="193">
        <v>15400</v>
      </c>
    </row>
    <row r="825" spans="2:8" ht="15" x14ac:dyDescent="0.25">
      <c r="B825" s="194" t="s">
        <v>1666</v>
      </c>
      <c r="C825" s="195" t="s">
        <v>356</v>
      </c>
      <c r="D825" s="196">
        <v>4</v>
      </c>
      <c r="E825" s="197">
        <v>332.52460871838827</v>
      </c>
      <c r="F825" s="197">
        <v>1330.0984348735531</v>
      </c>
      <c r="G825" s="198" t="s">
        <v>1667</v>
      </c>
      <c r="H825" s="198">
        <v>15498</v>
      </c>
    </row>
    <row r="826" spans="2:8" ht="15" x14ac:dyDescent="0.25">
      <c r="B826" s="189" t="s">
        <v>1671</v>
      </c>
      <c r="C826" s="190" t="s">
        <v>356</v>
      </c>
      <c r="D826" s="191">
        <v>0</v>
      </c>
      <c r="E826" s="192">
        <v>444.53228917292074</v>
      </c>
      <c r="F826" s="192">
        <v>0</v>
      </c>
      <c r="G826" s="193" t="s">
        <v>1651</v>
      </c>
      <c r="H826" s="193">
        <v>15512</v>
      </c>
    </row>
    <row r="827" spans="2:8" ht="15" x14ac:dyDescent="0.25">
      <c r="B827" s="194" t="s">
        <v>1658</v>
      </c>
      <c r="C827" s="195" t="s">
        <v>1653</v>
      </c>
      <c r="D827" s="196">
        <v>200</v>
      </c>
      <c r="E827" s="197">
        <v>412.65956623293988</v>
      </c>
      <c r="F827" s="197">
        <v>82531.913246587981</v>
      </c>
      <c r="G827" s="198" t="s">
        <v>1659</v>
      </c>
      <c r="H827" s="198">
        <v>15540</v>
      </c>
    </row>
    <row r="828" spans="2:8" ht="15" x14ac:dyDescent="0.25">
      <c r="B828" s="189" t="s">
        <v>1668</v>
      </c>
      <c r="C828" s="190" t="s">
        <v>355</v>
      </c>
      <c r="D828" s="191">
        <v>20</v>
      </c>
      <c r="E828" s="192">
        <v>901.83735540549128</v>
      </c>
      <c r="F828" s="192">
        <v>18036.747108109827</v>
      </c>
      <c r="G828" s="193" t="s">
        <v>1667</v>
      </c>
      <c r="H828" s="193">
        <v>15630</v>
      </c>
    </row>
    <row r="829" spans="2:8" ht="15" x14ac:dyDescent="0.25">
      <c r="B829" s="194" t="s">
        <v>1663</v>
      </c>
      <c r="C829" s="195" t="s">
        <v>1653</v>
      </c>
      <c r="D829" s="196">
        <v>21</v>
      </c>
      <c r="E829" s="197">
        <v>858.91696029735044</v>
      </c>
      <c r="F829" s="197">
        <v>18037.256166244359</v>
      </c>
      <c r="G829" s="198" t="s">
        <v>1654</v>
      </c>
      <c r="H829" s="198">
        <v>15656</v>
      </c>
    </row>
    <row r="830" spans="2:8" ht="15" x14ac:dyDescent="0.25">
      <c r="B830" s="189" t="s">
        <v>1666</v>
      </c>
      <c r="C830" s="190" t="s">
        <v>356</v>
      </c>
      <c r="D830" s="191">
        <v>9</v>
      </c>
      <c r="E830" s="192">
        <v>332.52460871838827</v>
      </c>
      <c r="F830" s="192">
        <v>2992.7214784654943</v>
      </c>
      <c r="G830" s="193" t="s">
        <v>1667</v>
      </c>
      <c r="H830" s="193">
        <v>15672</v>
      </c>
    </row>
    <row r="831" spans="2:8" ht="15" x14ac:dyDescent="0.25">
      <c r="B831" s="194" t="s">
        <v>1670</v>
      </c>
      <c r="C831" s="195" t="s">
        <v>356</v>
      </c>
      <c r="D831" s="196">
        <v>2</v>
      </c>
      <c r="E831" s="197">
        <v>508.42909319374786</v>
      </c>
      <c r="F831" s="197">
        <v>1016.8581863874957</v>
      </c>
      <c r="G831" s="198" t="s">
        <v>1661</v>
      </c>
      <c r="H831" s="198">
        <v>15776</v>
      </c>
    </row>
    <row r="832" spans="2:8" ht="15" x14ac:dyDescent="0.25">
      <c r="B832" s="189" t="s">
        <v>2217</v>
      </c>
      <c r="C832" s="190" t="s">
        <v>1653</v>
      </c>
      <c r="D832" s="191">
        <v>15</v>
      </c>
      <c r="E832" s="192">
        <v>95.535014098134994</v>
      </c>
      <c r="F832" s="192">
        <v>1433.0252114720249</v>
      </c>
      <c r="G832" s="193" t="s">
        <v>1654</v>
      </c>
      <c r="H832" s="193">
        <v>15846</v>
      </c>
    </row>
    <row r="833" spans="2:8" ht="15" x14ac:dyDescent="0.25">
      <c r="B833" s="194" t="s">
        <v>2217</v>
      </c>
      <c r="C833" s="195" t="s">
        <v>1653</v>
      </c>
      <c r="D833" s="196">
        <v>7</v>
      </c>
      <c r="E833" s="197">
        <v>95.535014098134994</v>
      </c>
      <c r="F833" s="197">
        <v>668.74509868694497</v>
      </c>
      <c r="G833" s="198" t="s">
        <v>1654</v>
      </c>
      <c r="H833" s="198">
        <v>15876</v>
      </c>
    </row>
    <row r="834" spans="2:8" ht="15" x14ac:dyDescent="0.25">
      <c r="B834" s="189" t="s">
        <v>1662</v>
      </c>
      <c r="C834" s="190" t="s">
        <v>1656</v>
      </c>
      <c r="D834" s="191">
        <v>73</v>
      </c>
      <c r="E834" s="192">
        <v>918.94676988651963</v>
      </c>
      <c r="F834" s="192">
        <v>67083.114201715929</v>
      </c>
      <c r="G834" s="193" t="s">
        <v>1661</v>
      </c>
      <c r="H834" s="193">
        <v>15897</v>
      </c>
    </row>
    <row r="835" spans="2:8" ht="15" x14ac:dyDescent="0.25">
      <c r="B835" s="194" t="s">
        <v>1664</v>
      </c>
      <c r="C835" s="195" t="s">
        <v>355</v>
      </c>
      <c r="D835" s="196">
        <v>9</v>
      </c>
      <c r="E835" s="197">
        <v>246.5</v>
      </c>
      <c r="F835" s="197">
        <v>2218.5</v>
      </c>
      <c r="G835" s="198" t="s">
        <v>1651</v>
      </c>
      <c r="H835" s="198">
        <v>15960</v>
      </c>
    </row>
    <row r="836" spans="2:8" ht="15" x14ac:dyDescent="0.25">
      <c r="B836" s="189" t="s">
        <v>1658</v>
      </c>
      <c r="C836" s="190" t="s">
        <v>1653</v>
      </c>
      <c r="D836" s="191">
        <v>200</v>
      </c>
      <c r="E836" s="192">
        <v>412.65956623293988</v>
      </c>
      <c r="F836" s="192">
        <v>82531.913246587981</v>
      </c>
      <c r="G836" s="193" t="s">
        <v>1659</v>
      </c>
      <c r="H836" s="193">
        <v>15964</v>
      </c>
    </row>
    <row r="837" spans="2:8" ht="15" x14ac:dyDescent="0.25">
      <c r="B837" s="194" t="s">
        <v>1650</v>
      </c>
      <c r="C837" s="195" t="s">
        <v>356</v>
      </c>
      <c r="D837" s="196">
        <v>101</v>
      </c>
      <c r="E837" s="197">
        <v>685.08452972448958</v>
      </c>
      <c r="F837" s="197">
        <v>69193.537502173451</v>
      </c>
      <c r="G837" s="198" t="s">
        <v>1651</v>
      </c>
      <c r="H837" s="198">
        <v>16025</v>
      </c>
    </row>
    <row r="838" spans="2:8" ht="15" x14ac:dyDescent="0.25">
      <c r="B838" s="189" t="s">
        <v>2217</v>
      </c>
      <c r="C838" s="190" t="s">
        <v>1653</v>
      </c>
      <c r="D838" s="191">
        <v>15</v>
      </c>
      <c r="E838" s="192">
        <v>95.535014098134994</v>
      </c>
      <c r="F838" s="192">
        <v>1433.0252114720249</v>
      </c>
      <c r="G838" s="193" t="s">
        <v>1654</v>
      </c>
      <c r="H838" s="193">
        <v>16040</v>
      </c>
    </row>
    <row r="839" spans="2:8" ht="15" x14ac:dyDescent="0.25">
      <c r="B839" s="194" t="s">
        <v>1669</v>
      </c>
      <c r="C839" s="195" t="s">
        <v>1656</v>
      </c>
      <c r="D839" s="196">
        <v>35</v>
      </c>
      <c r="E839" s="197">
        <v>58.506537185795999</v>
      </c>
      <c r="F839" s="197">
        <v>2047.7288015028601</v>
      </c>
      <c r="G839" s="198" t="s">
        <v>1659</v>
      </c>
      <c r="H839" s="198">
        <v>16086</v>
      </c>
    </row>
    <row r="840" spans="2:8" ht="15" x14ac:dyDescent="0.25">
      <c r="B840" s="189" t="s">
        <v>1665</v>
      </c>
      <c r="C840" s="190" t="s">
        <v>1656</v>
      </c>
      <c r="D840" s="191">
        <v>14</v>
      </c>
      <c r="E840" s="192">
        <v>710.13379041844917</v>
      </c>
      <c r="F840" s="192">
        <v>9941.8730658582881</v>
      </c>
      <c r="G840" s="193" t="s">
        <v>1659</v>
      </c>
      <c r="H840" s="193">
        <v>16095</v>
      </c>
    </row>
    <row r="841" spans="2:8" ht="15" x14ac:dyDescent="0.25">
      <c r="B841" s="194" t="s">
        <v>2217</v>
      </c>
      <c r="C841" s="195" t="s">
        <v>1653</v>
      </c>
      <c r="D841" s="196">
        <v>7</v>
      </c>
      <c r="E841" s="197">
        <v>95.535014098134994</v>
      </c>
      <c r="F841" s="197">
        <v>668.74509868694497</v>
      </c>
      <c r="G841" s="198" t="s">
        <v>1654</v>
      </c>
      <c r="H841" s="198">
        <v>16150</v>
      </c>
    </row>
    <row r="842" spans="2:8" ht="15" x14ac:dyDescent="0.25">
      <c r="B842" s="189" t="s">
        <v>1672</v>
      </c>
      <c r="C842" s="190" t="s">
        <v>1653</v>
      </c>
      <c r="D842" s="191">
        <v>5</v>
      </c>
      <c r="E842" s="192">
        <v>75.832140006051006</v>
      </c>
      <c r="F842" s="192">
        <v>379.16070003025504</v>
      </c>
      <c r="G842" s="193" t="s">
        <v>1661</v>
      </c>
      <c r="H842" s="193">
        <v>16169</v>
      </c>
    </row>
    <row r="843" spans="2:8" ht="15" x14ac:dyDescent="0.25">
      <c r="B843" s="194" t="s">
        <v>1662</v>
      </c>
      <c r="C843" s="195" t="s">
        <v>1656</v>
      </c>
      <c r="D843" s="196">
        <v>90</v>
      </c>
      <c r="E843" s="197">
        <v>918.94676988651963</v>
      </c>
      <c r="F843" s="197">
        <v>82705.20928978677</v>
      </c>
      <c r="G843" s="198" t="s">
        <v>1661</v>
      </c>
      <c r="H843" s="198">
        <v>16218</v>
      </c>
    </row>
    <row r="844" spans="2:8" ht="15" x14ac:dyDescent="0.25">
      <c r="B844" s="189" t="s">
        <v>1670</v>
      </c>
      <c r="C844" s="190" t="s">
        <v>356</v>
      </c>
      <c r="D844" s="191">
        <v>12</v>
      </c>
      <c r="E844" s="192">
        <v>508.42909319374786</v>
      </c>
      <c r="F844" s="192">
        <v>6101.1491183249746</v>
      </c>
      <c r="G844" s="193" t="s">
        <v>1661</v>
      </c>
      <c r="H844" s="193">
        <v>16224</v>
      </c>
    </row>
    <row r="845" spans="2:8" ht="15" x14ac:dyDescent="0.25">
      <c r="B845" s="194" t="s">
        <v>1650</v>
      </c>
      <c r="C845" s="195" t="s">
        <v>356</v>
      </c>
      <c r="D845" s="196">
        <v>46</v>
      </c>
      <c r="E845" s="197">
        <v>685.08452972448958</v>
      </c>
      <c r="F845" s="197">
        <v>31513.888367326523</v>
      </c>
      <c r="G845" s="198" t="s">
        <v>1651</v>
      </c>
      <c r="H845" s="198">
        <v>16425</v>
      </c>
    </row>
    <row r="846" spans="2:8" ht="15" x14ac:dyDescent="0.25">
      <c r="B846" s="189" t="s">
        <v>1668</v>
      </c>
      <c r="C846" s="190" t="s">
        <v>355</v>
      </c>
      <c r="D846" s="191">
        <v>12</v>
      </c>
      <c r="E846" s="192">
        <v>901.83735540549128</v>
      </c>
      <c r="F846" s="192">
        <v>10822.048264865894</v>
      </c>
      <c r="G846" s="193" t="s">
        <v>1667</v>
      </c>
      <c r="H846" s="193">
        <v>16578</v>
      </c>
    </row>
    <row r="847" spans="2:8" ht="15" x14ac:dyDescent="0.25">
      <c r="B847" s="194" t="s">
        <v>1650</v>
      </c>
      <c r="C847" s="195" t="s">
        <v>356</v>
      </c>
      <c r="D847" s="196">
        <v>46</v>
      </c>
      <c r="E847" s="197">
        <v>685.08452972448958</v>
      </c>
      <c r="F847" s="197">
        <v>31513.888367326523</v>
      </c>
      <c r="G847" s="198" t="s">
        <v>1651</v>
      </c>
      <c r="H847" s="198">
        <v>16583</v>
      </c>
    </row>
    <row r="848" spans="2:8" ht="15" x14ac:dyDescent="0.25">
      <c r="B848" s="189" t="s">
        <v>1668</v>
      </c>
      <c r="C848" s="190" t="s">
        <v>355</v>
      </c>
      <c r="D848" s="191">
        <v>20</v>
      </c>
      <c r="E848" s="192">
        <v>901.83735540549128</v>
      </c>
      <c r="F848" s="192">
        <v>18036.747108109827</v>
      </c>
      <c r="G848" s="193" t="s">
        <v>1667</v>
      </c>
      <c r="H848" s="193">
        <v>16590</v>
      </c>
    </row>
    <row r="849" spans="2:8" ht="15" x14ac:dyDescent="0.25">
      <c r="B849" s="194" t="s">
        <v>1663</v>
      </c>
      <c r="C849" s="195" t="s">
        <v>1653</v>
      </c>
      <c r="D849" s="196">
        <v>21</v>
      </c>
      <c r="E849" s="197">
        <v>858.91696029735044</v>
      </c>
      <c r="F849" s="197">
        <v>18037.256166244359</v>
      </c>
      <c r="G849" s="198" t="s">
        <v>1654</v>
      </c>
      <c r="H849" s="198">
        <v>16744</v>
      </c>
    </row>
    <row r="850" spans="2:8" ht="15" x14ac:dyDescent="0.25">
      <c r="B850" s="189" t="s">
        <v>1671</v>
      </c>
      <c r="C850" s="190" t="s">
        <v>356</v>
      </c>
      <c r="D850" s="191">
        <v>1</v>
      </c>
      <c r="E850" s="192">
        <v>444.53228917292074</v>
      </c>
      <c r="F850" s="192">
        <v>444.53228917292074</v>
      </c>
      <c r="G850" s="193" t="s">
        <v>1651</v>
      </c>
      <c r="H850" s="193">
        <v>16752</v>
      </c>
    </row>
    <row r="851" spans="2:8" ht="15" x14ac:dyDescent="0.25">
      <c r="B851" s="194" t="s">
        <v>1650</v>
      </c>
      <c r="C851" s="195" t="s">
        <v>356</v>
      </c>
      <c r="D851" s="196">
        <v>46</v>
      </c>
      <c r="E851" s="197">
        <v>685.08452972448958</v>
      </c>
      <c r="F851" s="197">
        <v>31513.888367326523</v>
      </c>
      <c r="G851" s="198" t="s">
        <v>1651</v>
      </c>
      <c r="H851" s="198">
        <v>16830</v>
      </c>
    </row>
    <row r="852" spans="2:8" ht="15" x14ac:dyDescent="0.25">
      <c r="B852" s="189" t="s">
        <v>1671</v>
      </c>
      <c r="C852" s="190" t="s">
        <v>356</v>
      </c>
      <c r="D852" s="191">
        <v>1</v>
      </c>
      <c r="E852" s="192">
        <v>444.53228917292074</v>
      </c>
      <c r="F852" s="192">
        <v>444.53228917292074</v>
      </c>
      <c r="G852" s="193" t="s">
        <v>1651</v>
      </c>
      <c r="H852" s="193">
        <v>16856</v>
      </c>
    </row>
    <row r="853" spans="2:8" ht="15" x14ac:dyDescent="0.25">
      <c r="B853" s="194" t="s">
        <v>1665</v>
      </c>
      <c r="C853" s="195" t="s">
        <v>1656</v>
      </c>
      <c r="D853" s="196">
        <v>1</v>
      </c>
      <c r="E853" s="197">
        <v>710.13379041844917</v>
      </c>
      <c r="F853" s="197">
        <v>710.13379041844917</v>
      </c>
      <c r="G853" s="198" t="s">
        <v>1659</v>
      </c>
      <c r="H853" s="198">
        <v>17145</v>
      </c>
    </row>
    <row r="854" spans="2:8" ht="15" x14ac:dyDescent="0.25">
      <c r="B854" s="189" t="s">
        <v>2217</v>
      </c>
      <c r="C854" s="190" t="s">
        <v>1653</v>
      </c>
      <c r="D854" s="191">
        <v>7</v>
      </c>
      <c r="E854" s="192">
        <v>95.535014098134994</v>
      </c>
      <c r="F854" s="192">
        <v>668.74509868694497</v>
      </c>
      <c r="G854" s="193" t="s">
        <v>1654</v>
      </c>
      <c r="H854" s="193">
        <v>17178</v>
      </c>
    </row>
    <row r="855" spans="2:8" ht="15" x14ac:dyDescent="0.25">
      <c r="B855" s="194" t="s">
        <v>1658</v>
      </c>
      <c r="C855" s="195" t="s">
        <v>1653</v>
      </c>
      <c r="D855" s="196">
        <v>174</v>
      </c>
      <c r="E855" s="197">
        <v>412.65956623293988</v>
      </c>
      <c r="F855" s="197">
        <v>71802.764524531536</v>
      </c>
      <c r="G855" s="198" t="s">
        <v>1659</v>
      </c>
      <c r="H855" s="198">
        <v>17342</v>
      </c>
    </row>
    <row r="856" spans="2:8" ht="15" x14ac:dyDescent="0.25">
      <c r="B856" s="189" t="s">
        <v>1657</v>
      </c>
      <c r="C856" s="190" t="s">
        <v>355</v>
      </c>
      <c r="D856" s="191">
        <v>2</v>
      </c>
      <c r="E856" s="192">
        <v>40.333238638787542</v>
      </c>
      <c r="F856" s="192">
        <v>80.666477277575083</v>
      </c>
      <c r="G856" s="193" t="s">
        <v>1654</v>
      </c>
      <c r="H856" s="193">
        <v>17352</v>
      </c>
    </row>
    <row r="857" spans="2:8" ht="15" x14ac:dyDescent="0.25">
      <c r="B857" s="194" t="s">
        <v>1671</v>
      </c>
      <c r="C857" s="195" t="s">
        <v>356</v>
      </c>
      <c r="D857" s="196">
        <v>0</v>
      </c>
      <c r="E857" s="197">
        <v>444.53228917292074</v>
      </c>
      <c r="F857" s="197">
        <v>0</v>
      </c>
      <c r="G857" s="198" t="s">
        <v>1651</v>
      </c>
      <c r="H857" s="198">
        <v>17580</v>
      </c>
    </row>
    <row r="858" spans="2:8" ht="15" x14ac:dyDescent="0.25">
      <c r="B858" s="189" t="s">
        <v>1650</v>
      </c>
      <c r="C858" s="190" t="s">
        <v>356</v>
      </c>
      <c r="D858" s="191">
        <v>101</v>
      </c>
      <c r="E858" s="192">
        <v>685.08452972448958</v>
      </c>
      <c r="F858" s="192">
        <v>69193.537502173451</v>
      </c>
      <c r="G858" s="193" t="s">
        <v>1651</v>
      </c>
      <c r="H858" s="193">
        <v>17622</v>
      </c>
    </row>
    <row r="859" spans="2:8" ht="15" x14ac:dyDescent="0.25">
      <c r="B859" s="194" t="s">
        <v>1664</v>
      </c>
      <c r="C859" s="195" t="s">
        <v>355</v>
      </c>
      <c r="D859" s="196">
        <v>9</v>
      </c>
      <c r="E859" s="197">
        <v>246.5</v>
      </c>
      <c r="F859" s="197">
        <v>2218.5</v>
      </c>
      <c r="G859" s="198" t="s">
        <v>1651</v>
      </c>
      <c r="H859" s="198">
        <v>17680</v>
      </c>
    </row>
    <row r="860" spans="2:8" ht="15" x14ac:dyDescent="0.25">
      <c r="B860" s="189" t="s">
        <v>1665</v>
      </c>
      <c r="C860" s="190" t="s">
        <v>1656</v>
      </c>
      <c r="D860" s="191">
        <v>14</v>
      </c>
      <c r="E860" s="192">
        <v>710.13379041844917</v>
      </c>
      <c r="F860" s="192">
        <v>9941.8730658582881</v>
      </c>
      <c r="G860" s="193" t="s">
        <v>1659</v>
      </c>
      <c r="H860" s="193">
        <v>17703</v>
      </c>
    </row>
    <row r="861" spans="2:8" ht="15" x14ac:dyDescent="0.25">
      <c r="B861" s="194" t="s">
        <v>1668</v>
      </c>
      <c r="C861" s="195" t="s">
        <v>355</v>
      </c>
      <c r="D861" s="196">
        <v>20</v>
      </c>
      <c r="E861" s="197">
        <v>901.83735540549128</v>
      </c>
      <c r="F861" s="197">
        <v>18036.747108109827</v>
      </c>
      <c r="G861" s="198" t="s">
        <v>1667</v>
      </c>
      <c r="H861" s="198">
        <v>17706</v>
      </c>
    </row>
    <row r="862" spans="2:8" ht="15" x14ac:dyDescent="0.25">
      <c r="B862" s="189" t="s">
        <v>1662</v>
      </c>
      <c r="C862" s="190" t="s">
        <v>1656</v>
      </c>
      <c r="D862" s="191">
        <v>73</v>
      </c>
      <c r="E862" s="192">
        <v>918.94676988651963</v>
      </c>
      <c r="F862" s="192">
        <v>67083.114201715929</v>
      </c>
      <c r="G862" s="193" t="s">
        <v>1661</v>
      </c>
      <c r="H862" s="193">
        <v>17847</v>
      </c>
    </row>
    <row r="863" spans="2:8" ht="15" x14ac:dyDescent="0.25">
      <c r="B863" s="194" t="s">
        <v>1660</v>
      </c>
      <c r="C863" s="195" t="s">
        <v>355</v>
      </c>
      <c r="D863" s="196">
        <v>2</v>
      </c>
      <c r="E863" s="197">
        <v>19.147665484160999</v>
      </c>
      <c r="F863" s="197">
        <v>38.295330968321998</v>
      </c>
      <c r="G863" s="198" t="s">
        <v>1661</v>
      </c>
      <c r="H863" s="198">
        <v>17952</v>
      </c>
    </row>
    <row r="864" spans="2:8" ht="15" x14ac:dyDescent="0.25">
      <c r="B864" s="189" t="s">
        <v>1666</v>
      </c>
      <c r="C864" s="190" t="s">
        <v>356</v>
      </c>
      <c r="D864" s="191">
        <v>9</v>
      </c>
      <c r="E864" s="192">
        <v>332.52460871838827</v>
      </c>
      <c r="F864" s="192">
        <v>2992.7214784654943</v>
      </c>
      <c r="G864" s="193" t="s">
        <v>1667</v>
      </c>
      <c r="H864" s="193">
        <v>17976</v>
      </c>
    </row>
    <row r="865" spans="2:8" ht="15" x14ac:dyDescent="0.25">
      <c r="B865" s="194" t="s">
        <v>1663</v>
      </c>
      <c r="C865" s="195" t="s">
        <v>1653</v>
      </c>
      <c r="D865" s="196">
        <v>21</v>
      </c>
      <c r="E865" s="197">
        <v>858.91696029735044</v>
      </c>
      <c r="F865" s="197">
        <v>18037.256166244359</v>
      </c>
      <c r="G865" s="198" t="s">
        <v>1654</v>
      </c>
      <c r="H865" s="198">
        <v>17976</v>
      </c>
    </row>
    <row r="866" spans="2:8" ht="15" x14ac:dyDescent="0.25">
      <c r="B866" s="189" t="s">
        <v>1655</v>
      </c>
      <c r="C866" s="190" t="s">
        <v>1656</v>
      </c>
      <c r="D866" s="191">
        <v>3</v>
      </c>
      <c r="E866" s="192">
        <v>722.60968396089356</v>
      </c>
      <c r="F866" s="192">
        <v>2167.8290518826807</v>
      </c>
      <c r="G866" s="193" t="s">
        <v>1654</v>
      </c>
      <c r="H866" s="193">
        <v>18060</v>
      </c>
    </row>
    <row r="867" spans="2:8" ht="15" x14ac:dyDescent="0.25">
      <c r="B867" s="194" t="s">
        <v>1672</v>
      </c>
      <c r="C867" s="195" t="s">
        <v>1653</v>
      </c>
      <c r="D867" s="196">
        <v>23</v>
      </c>
      <c r="E867" s="197">
        <v>75.832140006051006</v>
      </c>
      <c r="F867" s="197">
        <v>1744.1392201391732</v>
      </c>
      <c r="G867" s="198" t="s">
        <v>1661</v>
      </c>
      <c r="H867" s="198">
        <v>18067</v>
      </c>
    </row>
    <row r="868" spans="2:8" ht="15" x14ac:dyDescent="0.25">
      <c r="B868" s="189" t="s">
        <v>1655</v>
      </c>
      <c r="C868" s="190" t="s">
        <v>1656</v>
      </c>
      <c r="D868" s="191">
        <v>2</v>
      </c>
      <c r="E868" s="192">
        <v>722.60968396089356</v>
      </c>
      <c r="F868" s="192">
        <v>1445.2193679217871</v>
      </c>
      <c r="G868" s="193" t="s">
        <v>1654</v>
      </c>
      <c r="H868" s="193">
        <v>18106</v>
      </c>
    </row>
    <row r="869" spans="2:8" ht="15" x14ac:dyDescent="0.25">
      <c r="B869" s="194" t="s">
        <v>1671</v>
      </c>
      <c r="C869" s="195" t="s">
        <v>356</v>
      </c>
      <c r="D869" s="196">
        <v>0</v>
      </c>
      <c r="E869" s="197">
        <v>444.53228917292074</v>
      </c>
      <c r="F869" s="197">
        <v>0</v>
      </c>
      <c r="G869" s="198" t="s">
        <v>1651</v>
      </c>
      <c r="H869" s="198">
        <v>18120</v>
      </c>
    </row>
    <row r="870" spans="2:8" ht="15" x14ac:dyDescent="0.25">
      <c r="B870" s="189" t="s">
        <v>1664</v>
      </c>
      <c r="C870" s="190" t="s">
        <v>355</v>
      </c>
      <c r="D870" s="191">
        <v>9</v>
      </c>
      <c r="E870" s="192">
        <v>246.5</v>
      </c>
      <c r="F870" s="192">
        <v>2218.5</v>
      </c>
      <c r="G870" s="193" t="s">
        <v>1651</v>
      </c>
      <c r="H870" s="193">
        <v>18124</v>
      </c>
    </row>
    <row r="871" spans="2:8" ht="15" x14ac:dyDescent="0.25">
      <c r="B871" s="194" t="s">
        <v>1666</v>
      </c>
      <c r="C871" s="195" t="s">
        <v>356</v>
      </c>
      <c r="D871" s="196">
        <v>4</v>
      </c>
      <c r="E871" s="197">
        <v>332.52460871838827</v>
      </c>
      <c r="F871" s="197">
        <v>1330.0984348735531</v>
      </c>
      <c r="G871" s="198" t="s">
        <v>1667</v>
      </c>
      <c r="H871" s="198">
        <v>18226</v>
      </c>
    </row>
    <row r="872" spans="2:8" ht="15" x14ac:dyDescent="0.25">
      <c r="B872" s="189" t="s">
        <v>1662</v>
      </c>
      <c r="C872" s="190" t="s">
        <v>1656</v>
      </c>
      <c r="D872" s="191">
        <v>90</v>
      </c>
      <c r="E872" s="192">
        <v>918.94676988651963</v>
      </c>
      <c r="F872" s="192">
        <v>82705.20928978677</v>
      </c>
      <c r="G872" s="193" t="s">
        <v>1661</v>
      </c>
      <c r="H872" s="193">
        <v>18249</v>
      </c>
    </row>
    <row r="873" spans="2:8" ht="15" x14ac:dyDescent="0.25">
      <c r="B873" s="194" t="s">
        <v>1650</v>
      </c>
      <c r="C873" s="195" t="s">
        <v>356</v>
      </c>
      <c r="D873" s="196">
        <v>46</v>
      </c>
      <c r="E873" s="197">
        <v>685.08452972448958</v>
      </c>
      <c r="F873" s="197">
        <v>31513.888367326523</v>
      </c>
      <c r="G873" s="198" t="s">
        <v>1651</v>
      </c>
      <c r="H873" s="198">
        <v>18260</v>
      </c>
    </row>
    <row r="874" spans="2:8" ht="15" x14ac:dyDescent="0.25">
      <c r="B874" s="189" t="s">
        <v>1655</v>
      </c>
      <c r="C874" s="190" t="s">
        <v>1656</v>
      </c>
      <c r="D874" s="191">
        <v>2</v>
      </c>
      <c r="E874" s="192">
        <v>722.60968396089356</v>
      </c>
      <c r="F874" s="192">
        <v>1445.2193679217871</v>
      </c>
      <c r="G874" s="193" t="s">
        <v>1654</v>
      </c>
      <c r="H874" s="193">
        <v>18299</v>
      </c>
    </row>
    <row r="875" spans="2:8" ht="15" x14ac:dyDescent="0.25">
      <c r="B875" s="194" t="s">
        <v>1660</v>
      </c>
      <c r="C875" s="195" t="s">
        <v>355</v>
      </c>
      <c r="D875" s="196">
        <v>2</v>
      </c>
      <c r="E875" s="197">
        <v>19.147665484160999</v>
      </c>
      <c r="F875" s="197">
        <v>38.295330968321998</v>
      </c>
      <c r="G875" s="198" t="s">
        <v>1661</v>
      </c>
      <c r="H875" s="198">
        <v>18300</v>
      </c>
    </row>
    <row r="876" spans="2:8" ht="15" x14ac:dyDescent="0.25">
      <c r="B876" s="189" t="s">
        <v>1669</v>
      </c>
      <c r="C876" s="190" t="s">
        <v>1656</v>
      </c>
      <c r="D876" s="191">
        <v>64</v>
      </c>
      <c r="E876" s="192">
        <v>58.506537185795999</v>
      </c>
      <c r="F876" s="192">
        <v>3744.4183798909439</v>
      </c>
      <c r="G876" s="193" t="s">
        <v>1659</v>
      </c>
      <c r="H876" s="193">
        <v>18312</v>
      </c>
    </row>
    <row r="877" spans="2:8" ht="15" x14ac:dyDescent="0.25">
      <c r="B877" s="194" t="s">
        <v>1672</v>
      </c>
      <c r="C877" s="195" t="s">
        <v>1653</v>
      </c>
      <c r="D877" s="196">
        <v>23</v>
      </c>
      <c r="E877" s="197">
        <v>75.832140006051006</v>
      </c>
      <c r="F877" s="197">
        <v>1744.1392201391732</v>
      </c>
      <c r="G877" s="198" t="s">
        <v>1661</v>
      </c>
      <c r="H877" s="198">
        <v>18340</v>
      </c>
    </row>
    <row r="878" spans="2:8" ht="15" x14ac:dyDescent="0.25">
      <c r="B878" s="189" t="s">
        <v>1662</v>
      </c>
      <c r="C878" s="190" t="s">
        <v>1656</v>
      </c>
      <c r="D878" s="191">
        <v>90</v>
      </c>
      <c r="E878" s="192">
        <v>918.94676988651963</v>
      </c>
      <c r="F878" s="192">
        <v>82705.20928978677</v>
      </c>
      <c r="G878" s="193" t="s">
        <v>1661</v>
      </c>
      <c r="H878" s="193">
        <v>18414</v>
      </c>
    </row>
    <row r="879" spans="2:8" ht="15" x14ac:dyDescent="0.25">
      <c r="B879" s="194" t="s">
        <v>1669</v>
      </c>
      <c r="C879" s="195" t="s">
        <v>1656</v>
      </c>
      <c r="D879" s="196">
        <v>64</v>
      </c>
      <c r="E879" s="197">
        <v>58.506537185795999</v>
      </c>
      <c r="F879" s="197">
        <v>3744.4183798909439</v>
      </c>
      <c r="G879" s="198" t="s">
        <v>1659</v>
      </c>
      <c r="H879" s="198">
        <v>18522</v>
      </c>
    </row>
    <row r="880" spans="2:8" ht="15" x14ac:dyDescent="0.25">
      <c r="B880" s="189" t="s">
        <v>1672</v>
      </c>
      <c r="C880" s="190" t="s">
        <v>1653</v>
      </c>
      <c r="D880" s="191">
        <v>23</v>
      </c>
      <c r="E880" s="192">
        <v>75.832140006051006</v>
      </c>
      <c r="F880" s="192">
        <v>1744.1392201391732</v>
      </c>
      <c r="G880" s="193" t="s">
        <v>1661</v>
      </c>
      <c r="H880" s="193">
        <v>18549</v>
      </c>
    </row>
    <row r="881" spans="2:8" ht="15" x14ac:dyDescent="0.25">
      <c r="B881" s="194" t="s">
        <v>1665</v>
      </c>
      <c r="C881" s="195" t="s">
        <v>1656</v>
      </c>
      <c r="D881" s="196">
        <v>14</v>
      </c>
      <c r="E881" s="197">
        <v>710.13379041844917</v>
      </c>
      <c r="F881" s="197">
        <v>9941.8730658582881</v>
      </c>
      <c r="G881" s="198" t="s">
        <v>1659</v>
      </c>
      <c r="H881" s="198">
        <v>18570</v>
      </c>
    </row>
    <row r="882" spans="2:8" ht="15" x14ac:dyDescent="0.25">
      <c r="B882" s="189" t="s">
        <v>1662</v>
      </c>
      <c r="C882" s="190" t="s">
        <v>1656</v>
      </c>
      <c r="D882" s="191">
        <v>73</v>
      </c>
      <c r="E882" s="192">
        <v>918.94676988651963</v>
      </c>
      <c r="F882" s="192">
        <v>67083.114201715929</v>
      </c>
      <c r="G882" s="193" t="s">
        <v>1661</v>
      </c>
      <c r="H882" s="193">
        <v>18585</v>
      </c>
    </row>
    <row r="883" spans="2:8" ht="15" x14ac:dyDescent="0.25">
      <c r="B883" s="194" t="s">
        <v>1669</v>
      </c>
      <c r="C883" s="195" t="s">
        <v>1656</v>
      </c>
      <c r="D883" s="196">
        <v>64</v>
      </c>
      <c r="E883" s="197">
        <v>58.506537185795999</v>
      </c>
      <c r="F883" s="197">
        <v>3744.4183798909439</v>
      </c>
      <c r="G883" s="198" t="s">
        <v>1659</v>
      </c>
      <c r="H883" s="198">
        <v>18612</v>
      </c>
    </row>
    <row r="884" spans="2:8" ht="15" x14ac:dyDescent="0.25">
      <c r="B884" s="189" t="s">
        <v>1668</v>
      </c>
      <c r="C884" s="190" t="s">
        <v>355</v>
      </c>
      <c r="D884" s="191">
        <v>20</v>
      </c>
      <c r="E884" s="192">
        <v>901.83735540549128</v>
      </c>
      <c r="F884" s="192">
        <v>18036.747108109827</v>
      </c>
      <c r="G884" s="193" t="s">
        <v>1667</v>
      </c>
      <c r="H884" s="193">
        <v>18648</v>
      </c>
    </row>
    <row r="885" spans="2:8" ht="15" x14ac:dyDescent="0.25">
      <c r="B885" s="194" t="s">
        <v>1665</v>
      </c>
      <c r="C885" s="195" t="s">
        <v>1656</v>
      </c>
      <c r="D885" s="196">
        <v>14</v>
      </c>
      <c r="E885" s="197">
        <v>710.13379041844917</v>
      </c>
      <c r="F885" s="197">
        <v>9941.8730658582881</v>
      </c>
      <c r="G885" s="198" t="s">
        <v>1659</v>
      </c>
      <c r="H885" s="198">
        <v>18653</v>
      </c>
    </row>
    <row r="886" spans="2:8" ht="15" x14ac:dyDescent="0.25">
      <c r="B886" s="189" t="s">
        <v>1669</v>
      </c>
      <c r="C886" s="190" t="s">
        <v>1656</v>
      </c>
      <c r="D886" s="191">
        <v>64</v>
      </c>
      <c r="E886" s="192">
        <v>58.506537185795999</v>
      </c>
      <c r="F886" s="192">
        <v>3744.4183798909439</v>
      </c>
      <c r="G886" s="193" t="s">
        <v>1659</v>
      </c>
      <c r="H886" s="193">
        <v>18668</v>
      </c>
    </row>
    <row r="887" spans="2:8" ht="15" x14ac:dyDescent="0.25">
      <c r="B887" s="194" t="s">
        <v>1665</v>
      </c>
      <c r="C887" s="195" t="s">
        <v>1656</v>
      </c>
      <c r="D887" s="196">
        <v>1</v>
      </c>
      <c r="E887" s="197">
        <v>710.13379041844917</v>
      </c>
      <c r="F887" s="197">
        <v>710.13379041844917</v>
      </c>
      <c r="G887" s="198" t="s">
        <v>1659</v>
      </c>
      <c r="H887" s="198">
        <v>18711</v>
      </c>
    </row>
    <row r="888" spans="2:8" ht="15" x14ac:dyDescent="0.25">
      <c r="B888" s="189" t="s">
        <v>1665</v>
      </c>
      <c r="C888" s="190" t="s">
        <v>1656</v>
      </c>
      <c r="D888" s="191">
        <v>1</v>
      </c>
      <c r="E888" s="192">
        <v>710.13379041844917</v>
      </c>
      <c r="F888" s="192">
        <v>710.13379041844917</v>
      </c>
      <c r="G888" s="193" t="s">
        <v>1659</v>
      </c>
      <c r="H888" s="193">
        <v>19021</v>
      </c>
    </row>
    <row r="889" spans="2:8" ht="15" x14ac:dyDescent="0.25">
      <c r="B889" s="194" t="s">
        <v>1671</v>
      </c>
      <c r="C889" s="195" t="s">
        <v>356</v>
      </c>
      <c r="D889" s="196">
        <v>1</v>
      </c>
      <c r="E889" s="197">
        <v>444.53228917292074</v>
      </c>
      <c r="F889" s="197">
        <v>444.53228917292074</v>
      </c>
      <c r="G889" s="198" t="s">
        <v>1651</v>
      </c>
      <c r="H889" s="198">
        <v>19050</v>
      </c>
    </row>
    <row r="890" spans="2:8" ht="15" x14ac:dyDescent="0.25">
      <c r="B890" s="189" t="s">
        <v>1660</v>
      </c>
      <c r="C890" s="190" t="s">
        <v>355</v>
      </c>
      <c r="D890" s="191">
        <v>2</v>
      </c>
      <c r="E890" s="192">
        <v>19.147665484160999</v>
      </c>
      <c r="F890" s="192">
        <v>38.295330968321998</v>
      </c>
      <c r="G890" s="193" t="s">
        <v>1661</v>
      </c>
      <c r="H890" s="193">
        <v>19104</v>
      </c>
    </row>
    <row r="891" spans="2:8" ht="15" x14ac:dyDescent="0.25">
      <c r="B891" s="194" t="s">
        <v>1666</v>
      </c>
      <c r="C891" s="195" t="s">
        <v>356</v>
      </c>
      <c r="D891" s="196">
        <v>4</v>
      </c>
      <c r="E891" s="197">
        <v>332.52460871838827</v>
      </c>
      <c r="F891" s="197">
        <v>1330.0984348735531</v>
      </c>
      <c r="G891" s="198" t="s">
        <v>1667</v>
      </c>
      <c r="H891" s="198">
        <v>19128</v>
      </c>
    </row>
    <row r="892" spans="2:8" ht="15" x14ac:dyDescent="0.25">
      <c r="B892" s="189" t="s">
        <v>1660</v>
      </c>
      <c r="C892" s="190" t="s">
        <v>355</v>
      </c>
      <c r="D892" s="191">
        <v>2</v>
      </c>
      <c r="E892" s="192">
        <v>19.147665484160999</v>
      </c>
      <c r="F892" s="192">
        <v>38.295330968321998</v>
      </c>
      <c r="G892" s="193" t="s">
        <v>1661</v>
      </c>
      <c r="H892" s="193">
        <v>19404</v>
      </c>
    </row>
    <row r="893" spans="2:8" ht="15" x14ac:dyDescent="0.25">
      <c r="B893" s="194" t="s">
        <v>1666</v>
      </c>
      <c r="C893" s="195" t="s">
        <v>356</v>
      </c>
      <c r="D893" s="196">
        <v>9</v>
      </c>
      <c r="E893" s="197">
        <v>332.52460871838827</v>
      </c>
      <c r="F893" s="197">
        <v>2992.7214784654943</v>
      </c>
      <c r="G893" s="198" t="s">
        <v>1667</v>
      </c>
      <c r="H893" s="198">
        <v>19435</v>
      </c>
    </row>
    <row r="894" spans="2:8" ht="15" x14ac:dyDescent="0.25">
      <c r="B894" s="189" t="s">
        <v>1670</v>
      </c>
      <c r="C894" s="190" t="s">
        <v>356</v>
      </c>
      <c r="D894" s="191">
        <v>12</v>
      </c>
      <c r="E894" s="192">
        <v>508.42909319374786</v>
      </c>
      <c r="F894" s="192">
        <v>6101.1491183249746</v>
      </c>
      <c r="G894" s="193" t="s">
        <v>1661</v>
      </c>
      <c r="H894" s="193">
        <v>19504</v>
      </c>
    </row>
    <row r="895" spans="2:8" ht="15" x14ac:dyDescent="0.25">
      <c r="B895" s="194" t="s">
        <v>1669</v>
      </c>
      <c r="C895" s="195" t="s">
        <v>1656</v>
      </c>
      <c r="D895" s="196">
        <v>35</v>
      </c>
      <c r="E895" s="197">
        <v>58.506537185795999</v>
      </c>
      <c r="F895" s="197">
        <v>2047.7288015028601</v>
      </c>
      <c r="G895" s="198" t="s">
        <v>1659</v>
      </c>
      <c r="H895" s="198">
        <v>19668</v>
      </c>
    </row>
    <row r="896" spans="2:8" ht="15" x14ac:dyDescent="0.25">
      <c r="B896" s="189" t="s">
        <v>1672</v>
      </c>
      <c r="C896" s="190" t="s">
        <v>1653</v>
      </c>
      <c r="D896" s="191">
        <v>5</v>
      </c>
      <c r="E896" s="192">
        <v>75.832140006051006</v>
      </c>
      <c r="F896" s="192">
        <v>379.16070003025504</v>
      </c>
      <c r="G896" s="193" t="s">
        <v>1661</v>
      </c>
      <c r="H896" s="193">
        <v>19690</v>
      </c>
    </row>
    <row r="897" spans="2:8" ht="15" x14ac:dyDescent="0.25">
      <c r="B897" s="194" t="s">
        <v>1658</v>
      </c>
      <c r="C897" s="195" t="s">
        <v>1653</v>
      </c>
      <c r="D897" s="196">
        <v>174</v>
      </c>
      <c r="E897" s="197">
        <v>412.65956623293988</v>
      </c>
      <c r="F897" s="197">
        <v>71802.764524531536</v>
      </c>
      <c r="G897" s="198" t="s">
        <v>1659</v>
      </c>
      <c r="H897" s="198">
        <v>19728</v>
      </c>
    </row>
    <row r="898" spans="2:8" ht="15" x14ac:dyDescent="0.25">
      <c r="B898" s="189" t="s">
        <v>1658</v>
      </c>
      <c r="C898" s="190" t="s">
        <v>1653</v>
      </c>
      <c r="D898" s="191">
        <v>200</v>
      </c>
      <c r="E898" s="192">
        <v>412.65956623293988</v>
      </c>
      <c r="F898" s="192">
        <v>82531.913246587981</v>
      </c>
      <c r="G898" s="193" t="s">
        <v>1659</v>
      </c>
      <c r="H898" s="193">
        <v>19844</v>
      </c>
    </row>
    <row r="899" spans="2:8" ht="15" x14ac:dyDescent="0.25">
      <c r="B899" s="194" t="s">
        <v>1670</v>
      </c>
      <c r="C899" s="195" t="s">
        <v>356</v>
      </c>
      <c r="D899" s="196">
        <v>2</v>
      </c>
      <c r="E899" s="197">
        <v>508.42909319374786</v>
      </c>
      <c r="F899" s="197">
        <v>1016.8581863874957</v>
      </c>
      <c r="G899" s="198" t="s">
        <v>1661</v>
      </c>
      <c r="H899" s="198">
        <v>19872</v>
      </c>
    </row>
    <row r="900" spans="2:8" ht="15" x14ac:dyDescent="0.25">
      <c r="B900" s="189" t="s">
        <v>1655</v>
      </c>
      <c r="C900" s="190" t="s">
        <v>1656</v>
      </c>
      <c r="D900" s="191">
        <v>3</v>
      </c>
      <c r="E900" s="192">
        <v>722.60968396089356</v>
      </c>
      <c r="F900" s="192">
        <v>2167.8290518826807</v>
      </c>
      <c r="G900" s="193" t="s">
        <v>1654</v>
      </c>
      <c r="H900" s="193">
        <v>20136</v>
      </c>
    </row>
    <row r="901" spans="2:8" ht="15" x14ac:dyDescent="0.25">
      <c r="B901" s="194" t="s">
        <v>1655</v>
      </c>
      <c r="C901" s="195" t="s">
        <v>1656</v>
      </c>
      <c r="D901" s="196">
        <v>2</v>
      </c>
      <c r="E901" s="197">
        <v>722.60968396089356</v>
      </c>
      <c r="F901" s="197">
        <v>1445.2193679217871</v>
      </c>
      <c r="G901" s="198" t="s">
        <v>1654</v>
      </c>
      <c r="H901" s="198">
        <v>20155</v>
      </c>
    </row>
    <row r="902" spans="2:8" ht="15" x14ac:dyDescent="0.25">
      <c r="B902" s="189" t="s">
        <v>1663</v>
      </c>
      <c r="C902" s="190" t="s">
        <v>1653</v>
      </c>
      <c r="D902" s="191">
        <v>21</v>
      </c>
      <c r="E902" s="192">
        <v>858.91696029735044</v>
      </c>
      <c r="F902" s="192">
        <v>18037.256166244359</v>
      </c>
      <c r="G902" s="193" t="s">
        <v>1654</v>
      </c>
      <c r="H902" s="193">
        <v>20184</v>
      </c>
    </row>
    <row r="903" spans="2:8" ht="15" x14ac:dyDescent="0.25">
      <c r="B903" s="194" t="s">
        <v>1660</v>
      </c>
      <c r="C903" s="195" t="s">
        <v>355</v>
      </c>
      <c r="D903" s="196">
        <v>2</v>
      </c>
      <c r="E903" s="197">
        <v>19.147665484160999</v>
      </c>
      <c r="F903" s="197">
        <v>38.295330968321998</v>
      </c>
      <c r="G903" s="198" t="s">
        <v>1661</v>
      </c>
      <c r="H903" s="198">
        <v>20280</v>
      </c>
    </row>
    <row r="904" spans="2:8" ht="15" x14ac:dyDescent="0.25">
      <c r="B904" s="189" t="s">
        <v>1665</v>
      </c>
      <c r="C904" s="190" t="s">
        <v>1656</v>
      </c>
      <c r="D904" s="191">
        <v>1</v>
      </c>
      <c r="E904" s="192">
        <v>710.13379041844917</v>
      </c>
      <c r="F904" s="192">
        <v>710.13379041844917</v>
      </c>
      <c r="G904" s="193" t="s">
        <v>1659</v>
      </c>
      <c r="H904" s="193">
        <v>20616</v>
      </c>
    </row>
    <row r="905" spans="2:8" ht="15" x14ac:dyDescent="0.25">
      <c r="B905" s="194" t="s">
        <v>1657</v>
      </c>
      <c r="C905" s="195" t="s">
        <v>355</v>
      </c>
      <c r="D905" s="196">
        <v>31</v>
      </c>
      <c r="E905" s="197">
        <v>40.333238638787542</v>
      </c>
      <c r="F905" s="197">
        <v>1250.3303978024137</v>
      </c>
      <c r="G905" s="198" t="s">
        <v>1654</v>
      </c>
      <c r="H905" s="198">
        <v>20692</v>
      </c>
    </row>
    <row r="906" spans="2:8" ht="15" x14ac:dyDescent="0.25">
      <c r="B906" s="189" t="s">
        <v>1672</v>
      </c>
      <c r="C906" s="190" t="s">
        <v>1653</v>
      </c>
      <c r="D906" s="191">
        <v>5</v>
      </c>
      <c r="E906" s="192">
        <v>75.832140006051006</v>
      </c>
      <c r="F906" s="192">
        <v>379.16070003025504</v>
      </c>
      <c r="G906" s="193" t="s">
        <v>1661</v>
      </c>
      <c r="H906" s="193">
        <v>20774</v>
      </c>
    </row>
    <row r="907" spans="2:8" ht="15" x14ac:dyDescent="0.25">
      <c r="B907" s="194" t="s">
        <v>2217</v>
      </c>
      <c r="C907" s="195" t="s">
        <v>1653</v>
      </c>
      <c r="D907" s="196">
        <v>15</v>
      </c>
      <c r="E907" s="197">
        <v>95.535014098134994</v>
      </c>
      <c r="F907" s="197">
        <v>1433.0252114720249</v>
      </c>
      <c r="G907" s="198" t="s">
        <v>1654</v>
      </c>
      <c r="H907" s="198">
        <v>20790</v>
      </c>
    </row>
    <row r="908" spans="2:8" ht="15" x14ac:dyDescent="0.25">
      <c r="B908" s="189" t="s">
        <v>1664</v>
      </c>
      <c r="C908" s="190" t="s">
        <v>355</v>
      </c>
      <c r="D908" s="191">
        <v>20</v>
      </c>
      <c r="E908" s="192">
        <v>246.5</v>
      </c>
      <c r="F908" s="192">
        <v>4930</v>
      </c>
      <c r="G908" s="193" t="s">
        <v>1651</v>
      </c>
      <c r="H908" s="193">
        <v>20832</v>
      </c>
    </row>
    <row r="909" spans="2:8" ht="15" x14ac:dyDescent="0.25">
      <c r="B909" s="194" t="s">
        <v>1665</v>
      </c>
      <c r="C909" s="195" t="s">
        <v>1656</v>
      </c>
      <c r="D909" s="196">
        <v>14</v>
      </c>
      <c r="E909" s="197">
        <v>710.13379041844917</v>
      </c>
      <c r="F909" s="197">
        <v>9941.8730658582881</v>
      </c>
      <c r="G909" s="198" t="s">
        <v>1659</v>
      </c>
      <c r="H909" s="198">
        <v>20916</v>
      </c>
    </row>
    <row r="910" spans="2:8" ht="15" x14ac:dyDescent="0.25">
      <c r="B910" s="189" t="s">
        <v>1664</v>
      </c>
      <c r="C910" s="190" t="s">
        <v>355</v>
      </c>
      <c r="D910" s="191">
        <v>9</v>
      </c>
      <c r="E910" s="192">
        <v>246.5</v>
      </c>
      <c r="F910" s="192">
        <v>2218.5</v>
      </c>
      <c r="G910" s="193" t="s">
        <v>1651</v>
      </c>
      <c r="H910" s="193">
        <v>20996</v>
      </c>
    </row>
    <row r="911" spans="2:8" ht="15" x14ac:dyDescent="0.25">
      <c r="B911" s="194" t="s">
        <v>1662</v>
      </c>
      <c r="C911" s="195" t="s">
        <v>1656</v>
      </c>
      <c r="D911" s="196">
        <v>73</v>
      </c>
      <c r="E911" s="197">
        <v>918.94676988651963</v>
      </c>
      <c r="F911" s="197">
        <v>67083.114201715929</v>
      </c>
      <c r="G911" s="198" t="s">
        <v>1661</v>
      </c>
      <c r="H911" s="198">
        <v>21025</v>
      </c>
    </row>
    <row r="912" spans="2:8" ht="15" x14ac:dyDescent="0.25">
      <c r="B912" s="189" t="s">
        <v>1658</v>
      </c>
      <c r="C912" s="190" t="s">
        <v>1653</v>
      </c>
      <c r="D912" s="191">
        <v>174</v>
      </c>
      <c r="E912" s="192">
        <v>412.65956623293988</v>
      </c>
      <c r="F912" s="192">
        <v>71802.764524531536</v>
      </c>
      <c r="G912" s="193" t="s">
        <v>1659</v>
      </c>
      <c r="H912" s="193">
        <v>21330</v>
      </c>
    </row>
    <row r="913" spans="2:8" ht="15" x14ac:dyDescent="0.25">
      <c r="B913" s="194" t="s">
        <v>1663</v>
      </c>
      <c r="C913" s="195" t="s">
        <v>1653</v>
      </c>
      <c r="D913" s="196">
        <v>21</v>
      </c>
      <c r="E913" s="197">
        <v>858.91696029735044</v>
      </c>
      <c r="F913" s="197">
        <v>18037.256166244359</v>
      </c>
      <c r="G913" s="198" t="s">
        <v>1654</v>
      </c>
      <c r="H913" s="198">
        <v>21384</v>
      </c>
    </row>
    <row r="914" spans="2:8" ht="15" x14ac:dyDescent="0.25">
      <c r="B914" s="189" t="s">
        <v>1664</v>
      </c>
      <c r="C914" s="190" t="s">
        <v>355</v>
      </c>
      <c r="D914" s="191">
        <v>20</v>
      </c>
      <c r="E914" s="192">
        <v>246.5</v>
      </c>
      <c r="F914" s="192">
        <v>4930</v>
      </c>
      <c r="G914" s="193" t="s">
        <v>1651</v>
      </c>
      <c r="H914" s="193">
        <v>21460</v>
      </c>
    </row>
    <row r="915" spans="2:8" ht="15" x14ac:dyDescent="0.25">
      <c r="B915" s="194" t="s">
        <v>1671</v>
      </c>
      <c r="C915" s="195" t="s">
        <v>356</v>
      </c>
      <c r="D915" s="196">
        <v>0</v>
      </c>
      <c r="E915" s="197">
        <v>444.53228917292074</v>
      </c>
      <c r="F915" s="197">
        <v>0</v>
      </c>
      <c r="G915" s="198" t="s">
        <v>1651</v>
      </c>
      <c r="H915" s="198">
        <v>21784</v>
      </c>
    </row>
    <row r="916" spans="2:8" ht="15" x14ac:dyDescent="0.25">
      <c r="B916" s="189" t="s">
        <v>1666</v>
      </c>
      <c r="C916" s="190" t="s">
        <v>356</v>
      </c>
      <c r="D916" s="191">
        <v>4</v>
      </c>
      <c r="E916" s="192">
        <v>332.52460871838827</v>
      </c>
      <c r="F916" s="192">
        <v>1330.0984348735531</v>
      </c>
      <c r="G916" s="193" t="s">
        <v>1667</v>
      </c>
      <c r="H916" s="193">
        <v>21990</v>
      </c>
    </row>
    <row r="917" spans="2:8" ht="15" x14ac:dyDescent="0.25">
      <c r="B917" s="194" t="s">
        <v>1655</v>
      </c>
      <c r="C917" s="195" t="s">
        <v>1656</v>
      </c>
      <c r="D917" s="196">
        <v>2</v>
      </c>
      <c r="E917" s="197">
        <v>722.60968396089356</v>
      </c>
      <c r="F917" s="197">
        <v>1445.2193679217871</v>
      </c>
      <c r="G917" s="198" t="s">
        <v>1654</v>
      </c>
      <c r="H917" s="198">
        <v>22056</v>
      </c>
    </row>
    <row r="918" spans="2:8" ht="15" x14ac:dyDescent="0.25">
      <c r="B918" s="189" t="s">
        <v>1657</v>
      </c>
      <c r="C918" s="190" t="s">
        <v>355</v>
      </c>
      <c r="D918" s="191">
        <v>2</v>
      </c>
      <c r="E918" s="192">
        <v>40.333238638787542</v>
      </c>
      <c r="F918" s="192">
        <v>80.666477277575083</v>
      </c>
      <c r="G918" s="193" t="s">
        <v>1654</v>
      </c>
      <c r="H918" s="193">
        <v>22075</v>
      </c>
    </row>
    <row r="919" spans="2:8" ht="15" x14ac:dyDescent="0.25">
      <c r="B919" s="194" t="s">
        <v>1666</v>
      </c>
      <c r="C919" s="195" t="s">
        <v>356</v>
      </c>
      <c r="D919" s="196">
        <v>4</v>
      </c>
      <c r="E919" s="197">
        <v>332.52460871838827</v>
      </c>
      <c r="F919" s="197">
        <v>1330.0984348735531</v>
      </c>
      <c r="G919" s="198" t="s">
        <v>1667</v>
      </c>
      <c r="H919" s="198">
        <v>22200</v>
      </c>
    </row>
    <row r="920" spans="2:8" ht="15" x14ac:dyDescent="0.25">
      <c r="B920" s="189" t="s">
        <v>1671</v>
      </c>
      <c r="C920" s="190" t="s">
        <v>356</v>
      </c>
      <c r="D920" s="191">
        <v>1</v>
      </c>
      <c r="E920" s="192">
        <v>444.53228917292074</v>
      </c>
      <c r="F920" s="192">
        <v>444.53228917292074</v>
      </c>
      <c r="G920" s="193" t="s">
        <v>1651</v>
      </c>
      <c r="H920" s="193">
        <v>22232</v>
      </c>
    </row>
    <row r="921" spans="2:8" ht="15" x14ac:dyDescent="0.25">
      <c r="B921" s="194" t="s">
        <v>1668</v>
      </c>
      <c r="C921" s="195" t="s">
        <v>355</v>
      </c>
      <c r="D921" s="196">
        <v>12</v>
      </c>
      <c r="E921" s="197">
        <v>901.83735540549128</v>
      </c>
      <c r="F921" s="197">
        <v>10822.048264865894</v>
      </c>
      <c r="G921" s="198" t="s">
        <v>1667</v>
      </c>
      <c r="H921" s="198">
        <v>22275</v>
      </c>
    </row>
    <row r="922" spans="2:8" ht="15" x14ac:dyDescent="0.25">
      <c r="B922" s="189" t="s">
        <v>1662</v>
      </c>
      <c r="C922" s="190" t="s">
        <v>1656</v>
      </c>
      <c r="D922" s="191">
        <v>90</v>
      </c>
      <c r="E922" s="192">
        <v>918.94676988651963</v>
      </c>
      <c r="F922" s="192">
        <v>82705.20928978677</v>
      </c>
      <c r="G922" s="193" t="s">
        <v>1661</v>
      </c>
      <c r="H922" s="193">
        <v>22540</v>
      </c>
    </row>
    <row r="923" spans="2:8" ht="15" x14ac:dyDescent="0.25">
      <c r="B923" s="194" t="s">
        <v>1666</v>
      </c>
      <c r="C923" s="195" t="s">
        <v>356</v>
      </c>
      <c r="D923" s="196">
        <v>9</v>
      </c>
      <c r="E923" s="197">
        <v>332.52460871838827</v>
      </c>
      <c r="F923" s="197">
        <v>2992.7214784654943</v>
      </c>
      <c r="G923" s="198" t="s">
        <v>1667</v>
      </c>
      <c r="H923" s="198">
        <v>22764</v>
      </c>
    </row>
    <row r="924" spans="2:8" ht="15" x14ac:dyDescent="0.25">
      <c r="B924" s="189" t="s">
        <v>1655</v>
      </c>
      <c r="C924" s="190" t="s">
        <v>1656</v>
      </c>
      <c r="D924" s="191">
        <v>2</v>
      </c>
      <c r="E924" s="192">
        <v>722.60968396089356</v>
      </c>
      <c r="F924" s="192">
        <v>1445.2193679217871</v>
      </c>
      <c r="G924" s="193" t="s">
        <v>1654</v>
      </c>
      <c r="H924" s="193">
        <v>22939</v>
      </c>
    </row>
    <row r="925" spans="2:8" ht="15" x14ac:dyDescent="0.25">
      <c r="B925" s="194" t="s">
        <v>1664</v>
      </c>
      <c r="C925" s="195" t="s">
        <v>355</v>
      </c>
      <c r="D925" s="196">
        <v>9</v>
      </c>
      <c r="E925" s="197">
        <v>246.5</v>
      </c>
      <c r="F925" s="197">
        <v>2218.5</v>
      </c>
      <c r="G925" s="198" t="s">
        <v>1651</v>
      </c>
      <c r="H925" s="198">
        <v>23004</v>
      </c>
    </row>
    <row r="926" spans="2:8" ht="15" x14ac:dyDescent="0.25">
      <c r="B926" s="189" t="s">
        <v>1669</v>
      </c>
      <c r="C926" s="190" t="s">
        <v>1656</v>
      </c>
      <c r="D926" s="191">
        <v>35</v>
      </c>
      <c r="E926" s="192">
        <v>58.506537185795999</v>
      </c>
      <c r="F926" s="192">
        <v>2047.7288015028601</v>
      </c>
      <c r="G926" s="193" t="s">
        <v>1659</v>
      </c>
      <c r="H926" s="193">
        <v>23150</v>
      </c>
    </row>
    <row r="927" spans="2:8" ht="15" x14ac:dyDescent="0.25">
      <c r="B927" s="194" t="s">
        <v>1664</v>
      </c>
      <c r="C927" s="195" t="s">
        <v>355</v>
      </c>
      <c r="D927" s="196">
        <v>20</v>
      </c>
      <c r="E927" s="197">
        <v>246.5</v>
      </c>
      <c r="F927" s="197">
        <v>4930</v>
      </c>
      <c r="G927" s="198" t="s">
        <v>1651</v>
      </c>
      <c r="H927" s="198">
        <v>23160</v>
      </c>
    </row>
    <row r="928" spans="2:8" ht="15" x14ac:dyDescent="0.25">
      <c r="B928" s="189" t="s">
        <v>1658</v>
      </c>
      <c r="C928" s="190" t="s">
        <v>1653</v>
      </c>
      <c r="D928" s="191">
        <v>200</v>
      </c>
      <c r="E928" s="192">
        <v>412.65956623293988</v>
      </c>
      <c r="F928" s="192">
        <v>82531.913246587981</v>
      </c>
      <c r="G928" s="193" t="s">
        <v>1659</v>
      </c>
      <c r="H928" s="193">
        <v>23220</v>
      </c>
    </row>
    <row r="929" spans="2:8" ht="15" x14ac:dyDescent="0.25">
      <c r="B929" s="194" t="s">
        <v>1669</v>
      </c>
      <c r="C929" s="195" t="s">
        <v>1656</v>
      </c>
      <c r="D929" s="196">
        <v>64</v>
      </c>
      <c r="E929" s="197">
        <v>58.506537185795999</v>
      </c>
      <c r="F929" s="197">
        <v>3744.4183798909439</v>
      </c>
      <c r="G929" s="198" t="s">
        <v>1659</v>
      </c>
      <c r="H929" s="198">
        <v>23660</v>
      </c>
    </row>
    <row r="930" spans="2:8" ht="15" x14ac:dyDescent="0.25">
      <c r="B930" s="189" t="s">
        <v>1671</v>
      </c>
      <c r="C930" s="190" t="s">
        <v>356</v>
      </c>
      <c r="D930" s="191">
        <v>1</v>
      </c>
      <c r="E930" s="192">
        <v>444.53228917292074</v>
      </c>
      <c r="F930" s="192">
        <v>444.53228917292074</v>
      </c>
      <c r="G930" s="193" t="s">
        <v>1651</v>
      </c>
      <c r="H930" s="193">
        <v>23972</v>
      </c>
    </row>
    <row r="931" spans="2:8" ht="15" x14ac:dyDescent="0.25">
      <c r="B931" s="194" t="s">
        <v>1664</v>
      </c>
      <c r="C931" s="195" t="s">
        <v>355</v>
      </c>
      <c r="D931" s="196">
        <v>20</v>
      </c>
      <c r="E931" s="197">
        <v>246.5</v>
      </c>
      <c r="F931" s="197">
        <v>4930</v>
      </c>
      <c r="G931" s="198" t="s">
        <v>1651</v>
      </c>
      <c r="H931" s="198">
        <v>24244</v>
      </c>
    </row>
    <row r="932" spans="2:8" ht="15" x14ac:dyDescent="0.25">
      <c r="B932" s="189" t="s">
        <v>1663</v>
      </c>
      <c r="C932" s="190" t="s">
        <v>1653</v>
      </c>
      <c r="D932" s="191">
        <v>28</v>
      </c>
      <c r="E932" s="192">
        <v>858.91696029735044</v>
      </c>
      <c r="F932" s="192">
        <v>24049.674888325811</v>
      </c>
      <c r="G932" s="193" t="s">
        <v>1654</v>
      </c>
      <c r="H932" s="193">
        <v>24360</v>
      </c>
    </row>
    <row r="933" spans="2:8" ht="15" x14ac:dyDescent="0.25">
      <c r="B933" s="194" t="s">
        <v>2217</v>
      </c>
      <c r="C933" s="195" t="s">
        <v>1653</v>
      </c>
      <c r="D933" s="196">
        <v>7</v>
      </c>
      <c r="E933" s="197">
        <v>95.535014098134994</v>
      </c>
      <c r="F933" s="197">
        <v>668.74509868694497</v>
      </c>
      <c r="G933" s="198" t="s">
        <v>1654</v>
      </c>
      <c r="H933" s="198">
        <v>24678</v>
      </c>
    </row>
    <row r="934" spans="2:8" ht="15" x14ac:dyDescent="0.25">
      <c r="B934" s="189" t="s">
        <v>1662</v>
      </c>
      <c r="C934" s="190" t="s">
        <v>1656</v>
      </c>
      <c r="D934" s="191">
        <v>73</v>
      </c>
      <c r="E934" s="192">
        <v>918.94676988651963</v>
      </c>
      <c r="F934" s="192">
        <v>67083.114201715929</v>
      </c>
      <c r="G934" s="193" t="s">
        <v>1661</v>
      </c>
      <c r="H934" s="193">
        <v>24737</v>
      </c>
    </row>
    <row r="935" spans="2:8" ht="15" x14ac:dyDescent="0.25">
      <c r="B935" s="194" t="s">
        <v>1672</v>
      </c>
      <c r="C935" s="195" t="s">
        <v>1653</v>
      </c>
      <c r="D935" s="196">
        <v>23</v>
      </c>
      <c r="E935" s="197">
        <v>75.832140006051006</v>
      </c>
      <c r="F935" s="197">
        <v>1744.1392201391732</v>
      </c>
      <c r="G935" s="198" t="s">
        <v>1661</v>
      </c>
      <c r="H935" s="198">
        <v>25491</v>
      </c>
    </row>
    <row r="936" spans="2:8" ht="15" x14ac:dyDescent="0.25">
      <c r="B936" s="189" t="s">
        <v>1672</v>
      </c>
      <c r="C936" s="190" t="s">
        <v>1653</v>
      </c>
      <c r="D936" s="191">
        <v>5</v>
      </c>
      <c r="E936" s="192">
        <v>75.832140006051006</v>
      </c>
      <c r="F936" s="192">
        <v>379.16070003025504</v>
      </c>
      <c r="G936" s="193" t="s">
        <v>1661</v>
      </c>
      <c r="H936" s="193">
        <v>25956</v>
      </c>
    </row>
    <row r="937" spans="2:8" ht="15" x14ac:dyDescent="0.25">
      <c r="B937" s="194" t="s">
        <v>1665</v>
      </c>
      <c r="C937" s="195" t="s">
        <v>1656</v>
      </c>
      <c r="D937" s="196">
        <v>14</v>
      </c>
      <c r="E937" s="197">
        <v>710.13379041844917</v>
      </c>
      <c r="F937" s="197">
        <v>9941.8730658582881</v>
      </c>
      <c r="G937" s="198" t="s">
        <v>1659</v>
      </c>
      <c r="H937" s="198">
        <v>26303</v>
      </c>
    </row>
    <row r="938" spans="2:8" ht="15" x14ac:dyDescent="0.25">
      <c r="B938" s="189" t="s">
        <v>1670</v>
      </c>
      <c r="C938" s="190" t="s">
        <v>356</v>
      </c>
      <c r="D938" s="191">
        <v>12</v>
      </c>
      <c r="E938" s="192">
        <v>508.42909319374786</v>
      </c>
      <c r="F938" s="192">
        <v>6101.1491183249746</v>
      </c>
      <c r="G938" s="193" t="s">
        <v>1661</v>
      </c>
      <c r="H938" s="193">
        <v>26400</v>
      </c>
    </row>
    <row r="939" spans="2:8" ht="15" x14ac:dyDescent="0.25">
      <c r="B939" s="194" t="s">
        <v>1664</v>
      </c>
      <c r="C939" s="195" t="s">
        <v>355</v>
      </c>
      <c r="D939" s="196">
        <v>9</v>
      </c>
      <c r="E939" s="197">
        <v>246.5</v>
      </c>
      <c r="F939" s="197">
        <v>2218.5</v>
      </c>
      <c r="G939" s="198" t="s">
        <v>1651</v>
      </c>
      <c r="H939" s="198">
        <v>26564</v>
      </c>
    </row>
    <row r="940" spans="2:8" ht="15" x14ac:dyDescent="0.25">
      <c r="B940" s="189" t="s">
        <v>2217</v>
      </c>
      <c r="C940" s="190" t="s">
        <v>1653</v>
      </c>
      <c r="D940" s="191">
        <v>15</v>
      </c>
      <c r="E940" s="192">
        <v>95.535014098134994</v>
      </c>
      <c r="F940" s="192">
        <v>1433.0252114720249</v>
      </c>
      <c r="G940" s="193" t="s">
        <v>1654</v>
      </c>
      <c r="H940" s="193">
        <v>26940</v>
      </c>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rowBreaks count="1" manualBreakCount="1">
    <brk id="100" max="16383" man="1"/>
  </rowBreaks>
  <colBreaks count="1" manualBreakCount="1">
    <brk id="12"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O131"/>
  <sheetViews>
    <sheetView workbookViewId="0">
      <selection activeCell="A2" sqref="A2"/>
    </sheetView>
  </sheetViews>
  <sheetFormatPr baseColWidth="10" defaultRowHeight="15" x14ac:dyDescent="0.25"/>
  <cols>
    <col min="1" max="1" width="4.5703125" customWidth="1"/>
    <col min="3" max="3" width="13.28515625" customWidth="1"/>
    <col min="13" max="13" width="3.7109375" customWidth="1"/>
    <col min="14" max="14" width="1.140625" customWidth="1"/>
  </cols>
  <sheetData>
    <row r="2" spans="2:15" x14ac:dyDescent="0.25">
      <c r="B2" s="1" t="s">
        <v>118</v>
      </c>
      <c r="C2" s="2"/>
      <c r="D2" s="3"/>
      <c r="E2" s="3"/>
      <c r="F2" s="3"/>
      <c r="G2" s="3"/>
      <c r="H2" s="3"/>
      <c r="I2" s="3"/>
      <c r="M2" s="22"/>
      <c r="O2" t="s">
        <v>2418</v>
      </c>
    </row>
    <row r="3" spans="2:15" x14ac:dyDescent="0.25">
      <c r="B3" s="3"/>
      <c r="C3" s="4" t="s">
        <v>0</v>
      </c>
      <c r="D3" s="3"/>
      <c r="E3" s="3"/>
      <c r="F3" s="3"/>
      <c r="G3" s="3"/>
      <c r="H3" s="3"/>
      <c r="I3" s="3"/>
    </row>
    <row r="4" spans="2:15" x14ac:dyDescent="0.25">
      <c r="B4" s="3"/>
      <c r="C4" s="260" t="s">
        <v>1641</v>
      </c>
      <c r="D4" s="9" t="s">
        <v>1</v>
      </c>
      <c r="E4" s="3"/>
      <c r="F4" s="3"/>
      <c r="G4" s="3"/>
      <c r="H4" s="3"/>
      <c r="I4" s="3"/>
      <c r="M4" s="23"/>
      <c r="O4" t="s">
        <v>2419</v>
      </c>
    </row>
    <row r="5" spans="2:15" x14ac:dyDescent="0.25">
      <c r="B5" s="3"/>
      <c r="C5" s="260" t="s">
        <v>1641</v>
      </c>
      <c r="D5" s="24" t="s">
        <v>2</v>
      </c>
      <c r="E5" s="3"/>
      <c r="F5" s="3"/>
      <c r="G5" s="3"/>
      <c r="H5" s="3"/>
      <c r="I5" s="3"/>
    </row>
    <row r="6" spans="2:15" x14ac:dyDescent="0.25">
      <c r="B6" s="3"/>
      <c r="C6" s="260" t="s">
        <v>1641</v>
      </c>
      <c r="D6" s="9" t="s">
        <v>3</v>
      </c>
      <c r="E6" s="3"/>
      <c r="F6" s="3"/>
      <c r="G6" s="3"/>
      <c r="H6" s="3"/>
      <c r="I6" s="3"/>
      <c r="M6" s="219"/>
      <c r="O6" t="s">
        <v>2420</v>
      </c>
    </row>
    <row r="7" spans="2:15" x14ac:dyDescent="0.25">
      <c r="B7" s="3"/>
      <c r="C7" s="260" t="s">
        <v>1641</v>
      </c>
      <c r="D7" s="9" t="s">
        <v>4</v>
      </c>
      <c r="E7" s="3"/>
      <c r="F7" s="3"/>
      <c r="G7" s="3"/>
      <c r="H7" s="3"/>
      <c r="I7" s="3"/>
    </row>
    <row r="8" spans="2:15" x14ac:dyDescent="0.25">
      <c r="B8" s="3"/>
      <c r="C8" s="260" t="s">
        <v>1641</v>
      </c>
      <c r="D8" s="9" t="s">
        <v>5</v>
      </c>
      <c r="E8" s="3"/>
      <c r="F8" s="3"/>
      <c r="G8" s="3"/>
      <c r="H8" s="3"/>
      <c r="I8" s="3"/>
    </row>
    <row r="9" spans="2:15" x14ac:dyDescent="0.25">
      <c r="B9" s="3"/>
      <c r="C9" s="261" t="s">
        <v>1637</v>
      </c>
      <c r="D9" s="9" t="s">
        <v>6</v>
      </c>
      <c r="E9" s="3"/>
      <c r="F9" s="3"/>
      <c r="G9" s="3"/>
      <c r="H9" s="3"/>
      <c r="I9" s="3"/>
    </row>
    <row r="10" spans="2:15" x14ac:dyDescent="0.25">
      <c r="B10" s="3"/>
      <c r="C10" s="268" t="s">
        <v>2310</v>
      </c>
      <c r="D10" s="269" t="s">
        <v>7</v>
      </c>
      <c r="E10" s="3"/>
      <c r="F10" s="3"/>
      <c r="G10" s="3"/>
      <c r="H10" s="3"/>
      <c r="I10" s="3"/>
    </row>
    <row r="11" spans="2:15" x14ac:dyDescent="0.25">
      <c r="B11" s="3"/>
      <c r="C11" s="262"/>
      <c r="D11" s="6" t="s">
        <v>8</v>
      </c>
      <c r="E11" s="3"/>
      <c r="F11" s="3"/>
      <c r="G11" s="3"/>
      <c r="H11" s="3"/>
      <c r="I11" s="3"/>
    </row>
    <row r="12" spans="2:15" x14ac:dyDescent="0.25">
      <c r="B12" s="3"/>
      <c r="C12" s="262"/>
      <c r="D12" s="6" t="s">
        <v>9</v>
      </c>
      <c r="E12" s="3"/>
      <c r="F12" s="3"/>
      <c r="G12" s="3"/>
      <c r="H12" s="3"/>
      <c r="I12" s="3"/>
    </row>
    <row r="13" spans="2:15" x14ac:dyDescent="0.25">
      <c r="B13" s="3"/>
      <c r="C13" s="260" t="s">
        <v>1641</v>
      </c>
      <c r="D13" s="9" t="s">
        <v>10</v>
      </c>
      <c r="E13" s="3"/>
      <c r="F13" s="3"/>
      <c r="G13" s="3"/>
      <c r="H13" s="3"/>
      <c r="I13" s="3"/>
    </row>
    <row r="14" spans="2:15" x14ac:dyDescent="0.25">
      <c r="B14" s="3"/>
      <c r="C14" s="262"/>
      <c r="D14" s="6" t="s">
        <v>11</v>
      </c>
      <c r="E14" s="3"/>
      <c r="F14" s="3"/>
      <c r="G14" s="3"/>
      <c r="H14" s="3"/>
      <c r="I14" s="3"/>
    </row>
    <row r="15" spans="2:15" x14ac:dyDescent="0.25">
      <c r="B15" s="3"/>
      <c r="C15" s="262"/>
      <c r="D15" s="6" t="s">
        <v>12</v>
      </c>
      <c r="E15" s="3"/>
      <c r="F15" s="3"/>
      <c r="G15" s="3"/>
      <c r="H15" s="3"/>
      <c r="I15" s="3"/>
    </row>
    <row r="16" spans="2:15" x14ac:dyDescent="0.25">
      <c r="B16" s="3"/>
      <c r="C16" s="260" t="s">
        <v>1641</v>
      </c>
      <c r="D16" s="9" t="s">
        <v>13</v>
      </c>
      <c r="E16" s="3"/>
      <c r="F16" s="3"/>
      <c r="G16" s="3"/>
      <c r="H16" s="3"/>
      <c r="I16" s="3"/>
    </row>
    <row r="17" spans="2:9" x14ac:dyDescent="0.25">
      <c r="B17" s="3"/>
      <c r="C17" s="262"/>
      <c r="D17" s="6" t="s">
        <v>14</v>
      </c>
      <c r="E17" s="3"/>
      <c r="F17" s="3"/>
      <c r="G17" s="3"/>
      <c r="H17" s="3"/>
      <c r="I17" s="3"/>
    </row>
    <row r="18" spans="2:9" x14ac:dyDescent="0.25">
      <c r="B18" s="3"/>
      <c r="C18" s="262"/>
      <c r="D18" s="6" t="s">
        <v>15</v>
      </c>
      <c r="E18" s="3"/>
      <c r="F18" s="3"/>
      <c r="G18" s="3"/>
      <c r="H18" s="3"/>
      <c r="I18" s="3"/>
    </row>
    <row r="19" spans="2:9" x14ac:dyDescent="0.25">
      <c r="B19" s="3"/>
      <c r="C19" s="262"/>
      <c r="D19" s="9"/>
      <c r="E19" s="3"/>
      <c r="F19" s="3"/>
      <c r="G19" s="3"/>
      <c r="H19" s="3"/>
      <c r="I19" s="3"/>
    </row>
    <row r="20" spans="2:9" x14ac:dyDescent="0.25">
      <c r="C20" s="267" t="s">
        <v>693</v>
      </c>
      <c r="D20" s="3"/>
      <c r="E20" s="3"/>
      <c r="F20" s="3"/>
      <c r="G20" s="3"/>
      <c r="H20" s="3"/>
    </row>
    <row r="21" spans="2:9" x14ac:dyDescent="0.25">
      <c r="C21" s="263"/>
      <c r="D21" s="6" t="s">
        <v>17</v>
      </c>
      <c r="E21" s="3"/>
      <c r="F21" s="11"/>
      <c r="G21" s="3"/>
      <c r="H21" s="3"/>
    </row>
    <row r="22" spans="2:9" x14ac:dyDescent="0.25">
      <c r="C22" s="263"/>
      <c r="D22" s="6" t="s">
        <v>18</v>
      </c>
      <c r="E22" s="3"/>
      <c r="F22" s="12"/>
      <c r="G22" s="3"/>
      <c r="H22" s="3"/>
    </row>
    <row r="23" spans="2:9" x14ac:dyDescent="0.25">
      <c r="C23" s="263"/>
      <c r="D23" s="6" t="s">
        <v>19</v>
      </c>
      <c r="E23" s="3"/>
      <c r="F23" s="12"/>
      <c r="G23" s="3"/>
      <c r="H23" s="3"/>
    </row>
    <row r="24" spans="2:9" x14ac:dyDescent="0.25">
      <c r="C24" s="268" t="s">
        <v>2310</v>
      </c>
      <c r="D24" s="6" t="s">
        <v>2311</v>
      </c>
      <c r="E24" s="3"/>
      <c r="F24" s="3"/>
      <c r="G24" s="3"/>
      <c r="H24" s="3"/>
    </row>
    <row r="25" spans="2:9" x14ac:dyDescent="0.25">
      <c r="C25" s="263"/>
      <c r="D25" s="6" t="s">
        <v>21</v>
      </c>
      <c r="E25" s="3"/>
      <c r="F25" s="3"/>
      <c r="G25" s="3"/>
      <c r="H25" s="3"/>
    </row>
    <row r="26" spans="2:9" x14ac:dyDescent="0.25">
      <c r="C26" s="263"/>
      <c r="D26" s="6" t="s">
        <v>22</v>
      </c>
      <c r="E26" s="3"/>
      <c r="F26" s="3"/>
      <c r="G26" s="3"/>
      <c r="H26" s="3"/>
    </row>
    <row r="27" spans="2:9" x14ac:dyDescent="0.25">
      <c r="C27" s="260" t="s">
        <v>1641</v>
      </c>
      <c r="D27" s="9" t="s">
        <v>23</v>
      </c>
      <c r="E27" s="3"/>
      <c r="F27" s="3"/>
      <c r="G27" s="3"/>
      <c r="H27" s="3"/>
    </row>
    <row r="28" spans="2:9" x14ac:dyDescent="0.25">
      <c r="C28" s="260" t="s">
        <v>1641</v>
      </c>
      <c r="D28" s="9" t="s">
        <v>2222</v>
      </c>
      <c r="E28" s="3"/>
      <c r="F28" s="3"/>
      <c r="G28" s="3"/>
      <c r="H28" s="3"/>
    </row>
    <row r="29" spans="2:9" x14ac:dyDescent="0.25">
      <c r="C29" s="263"/>
      <c r="D29" s="6" t="s">
        <v>24</v>
      </c>
      <c r="E29" s="3"/>
      <c r="F29" s="3"/>
      <c r="G29" s="3"/>
      <c r="H29" s="3"/>
    </row>
    <row r="30" spans="2:9" x14ac:dyDescent="0.25">
      <c r="C30" s="263"/>
      <c r="D30" s="6" t="s">
        <v>25</v>
      </c>
      <c r="E30" s="3"/>
      <c r="F30" s="3"/>
      <c r="G30" s="3"/>
      <c r="H30" s="3"/>
    </row>
    <row r="31" spans="2:9" x14ac:dyDescent="0.25">
      <c r="B31" s="270" t="s">
        <v>1673</v>
      </c>
      <c r="C31" s="268" t="s">
        <v>2310</v>
      </c>
      <c r="D31" s="269" t="s">
        <v>2327</v>
      </c>
      <c r="E31" s="3"/>
      <c r="F31" s="3"/>
      <c r="G31" s="3"/>
      <c r="H31" s="3"/>
    </row>
    <row r="32" spans="2:9" x14ac:dyDescent="0.25">
      <c r="C32" s="263"/>
      <c r="D32" s="6" t="s">
        <v>27</v>
      </c>
      <c r="E32" s="3"/>
      <c r="F32" s="3"/>
      <c r="G32" s="3"/>
      <c r="H32" s="3"/>
    </row>
    <row r="33" spans="2:10" x14ac:dyDescent="0.25">
      <c r="C33" s="263"/>
      <c r="D33" s="6" t="s">
        <v>28</v>
      </c>
      <c r="E33" s="3"/>
      <c r="F33" s="3"/>
      <c r="G33" s="3"/>
      <c r="H33" s="3"/>
    </row>
    <row r="34" spans="2:10" x14ac:dyDescent="0.25">
      <c r="C34" s="260" t="s">
        <v>1641</v>
      </c>
      <c r="D34" s="9" t="s">
        <v>29</v>
      </c>
      <c r="E34" s="3"/>
      <c r="F34" s="3"/>
      <c r="G34" s="3"/>
      <c r="H34" s="3"/>
    </row>
    <row r="35" spans="2:10" x14ac:dyDescent="0.25">
      <c r="C35" s="260" t="s">
        <v>1641</v>
      </c>
      <c r="D35" s="9" t="s">
        <v>30</v>
      </c>
      <c r="E35" s="3"/>
      <c r="F35" s="3"/>
      <c r="G35" s="3"/>
      <c r="H35" s="3"/>
    </row>
    <row r="36" spans="2:10" x14ac:dyDescent="0.25">
      <c r="B36" s="270" t="s">
        <v>1673</v>
      </c>
      <c r="C36" s="261" t="s">
        <v>2325</v>
      </c>
      <c r="D36" s="269" t="s">
        <v>45</v>
      </c>
      <c r="E36" s="3"/>
      <c r="F36" s="3"/>
      <c r="G36" s="3"/>
      <c r="H36" s="3"/>
    </row>
    <row r="37" spans="2:10" x14ac:dyDescent="0.25">
      <c r="B37" s="270" t="s">
        <v>1673</v>
      </c>
      <c r="C37" s="261" t="s">
        <v>2325</v>
      </c>
      <c r="D37" s="269" t="s">
        <v>2313</v>
      </c>
      <c r="E37" s="3"/>
      <c r="F37" s="3"/>
      <c r="G37" s="3"/>
      <c r="H37" s="6"/>
    </row>
    <row r="38" spans="2:10" x14ac:dyDescent="0.25">
      <c r="C38" s="263"/>
      <c r="D38" s="9"/>
      <c r="E38" s="3"/>
      <c r="F38" s="3"/>
      <c r="G38" s="3"/>
      <c r="H38" s="3"/>
    </row>
    <row r="39" spans="2:10" x14ac:dyDescent="0.25">
      <c r="C39" s="267" t="s">
        <v>32</v>
      </c>
      <c r="D39" s="3"/>
      <c r="E39" s="3"/>
      <c r="F39" s="3"/>
      <c r="G39" s="3"/>
    </row>
    <row r="40" spans="2:10" x14ac:dyDescent="0.25">
      <c r="C40" s="263"/>
      <c r="D40" s="6" t="s">
        <v>33</v>
      </c>
      <c r="E40" s="3"/>
      <c r="F40" s="3"/>
      <c r="G40" s="3"/>
    </row>
    <row r="41" spans="2:10" x14ac:dyDescent="0.25">
      <c r="C41" s="263"/>
      <c r="D41" s="6" t="s">
        <v>34</v>
      </c>
      <c r="E41" s="3"/>
      <c r="F41" s="3"/>
      <c r="G41" s="3"/>
    </row>
    <row r="42" spans="2:10" x14ac:dyDescent="0.25">
      <c r="C42" s="263"/>
      <c r="D42" s="6" t="s">
        <v>35</v>
      </c>
      <c r="E42" s="3"/>
      <c r="F42" s="3"/>
      <c r="G42" s="3"/>
    </row>
    <row r="43" spans="2:10" x14ac:dyDescent="0.25">
      <c r="C43" s="263"/>
      <c r="D43" s="6" t="s">
        <v>36</v>
      </c>
      <c r="E43" s="3"/>
      <c r="F43" s="3"/>
      <c r="G43" s="3"/>
    </row>
    <row r="44" spans="2:10" x14ac:dyDescent="0.25">
      <c r="C44" s="260" t="s">
        <v>1641</v>
      </c>
      <c r="D44" s="9" t="s">
        <v>37</v>
      </c>
      <c r="E44" s="3"/>
      <c r="F44" s="3"/>
      <c r="G44" s="3"/>
    </row>
    <row r="45" spans="2:10" x14ac:dyDescent="0.25">
      <c r="B45" s="270" t="s">
        <v>1673</v>
      </c>
      <c r="C45" s="268" t="s">
        <v>2280</v>
      </c>
      <c r="D45" s="9" t="s">
        <v>2312</v>
      </c>
      <c r="E45" s="3"/>
      <c r="F45" s="3"/>
      <c r="G45" s="3"/>
      <c r="J45" s="220" t="s">
        <v>2281</v>
      </c>
    </row>
    <row r="46" spans="2:10" x14ac:dyDescent="0.25">
      <c r="C46" s="263"/>
      <c r="D46" s="6" t="s">
        <v>39</v>
      </c>
      <c r="E46" s="3"/>
      <c r="F46" s="3"/>
      <c r="G46" s="3"/>
    </row>
    <row r="47" spans="2:10" x14ac:dyDescent="0.25">
      <c r="C47" s="263"/>
      <c r="D47" s="6" t="s">
        <v>40</v>
      </c>
      <c r="E47" s="3"/>
      <c r="F47" s="3"/>
      <c r="G47" s="3"/>
    </row>
    <row r="48" spans="2:10" x14ac:dyDescent="0.25">
      <c r="C48" s="263"/>
      <c r="D48" s="6" t="s">
        <v>41</v>
      </c>
      <c r="E48" s="3"/>
      <c r="F48" s="3"/>
      <c r="G48" s="3"/>
    </row>
    <row r="49" spans="2:10" x14ac:dyDescent="0.25">
      <c r="C49" s="261" t="s">
        <v>1640</v>
      </c>
      <c r="D49" s="9" t="s">
        <v>42</v>
      </c>
      <c r="E49" s="3"/>
      <c r="F49" s="3"/>
      <c r="G49" s="3"/>
    </row>
    <row r="50" spans="2:10" x14ac:dyDescent="0.25">
      <c r="C50" s="260" t="s">
        <v>1641</v>
      </c>
      <c r="D50" s="9" t="s">
        <v>43</v>
      </c>
      <c r="E50" s="3"/>
      <c r="F50" s="3"/>
      <c r="G50" s="3"/>
    </row>
    <row r="51" spans="2:10" x14ac:dyDescent="0.25">
      <c r="B51" t="s">
        <v>2221</v>
      </c>
      <c r="C51" s="260" t="s">
        <v>1641</v>
      </c>
      <c r="D51" s="9" t="s">
        <v>114</v>
      </c>
      <c r="E51" s="3"/>
      <c r="F51" s="3"/>
      <c r="G51" s="3"/>
      <c r="J51" s="220" t="s">
        <v>2281</v>
      </c>
    </row>
    <row r="52" spans="2:10" x14ac:dyDescent="0.25">
      <c r="C52" s="263"/>
      <c r="D52" s="6" t="s">
        <v>46</v>
      </c>
      <c r="E52" s="3"/>
      <c r="F52" s="11"/>
      <c r="G52" s="3"/>
    </row>
    <row r="53" spans="2:10" x14ac:dyDescent="0.25">
      <c r="C53" s="263"/>
      <c r="D53" s="6" t="s">
        <v>47</v>
      </c>
      <c r="E53" s="3"/>
      <c r="F53" s="3"/>
      <c r="G53" s="3"/>
    </row>
    <row r="54" spans="2:10" x14ac:dyDescent="0.25">
      <c r="C54" s="263"/>
      <c r="D54" s="6" t="s">
        <v>48</v>
      </c>
      <c r="E54" s="3"/>
      <c r="F54" s="3"/>
      <c r="G54" s="3"/>
    </row>
    <row r="55" spans="2:10" x14ac:dyDescent="0.25">
      <c r="C55" s="264"/>
      <c r="D55" s="6" t="s">
        <v>49</v>
      </c>
      <c r="E55" s="3"/>
      <c r="F55" s="3"/>
      <c r="G55" s="3"/>
    </row>
    <row r="56" spans="2:10" x14ac:dyDescent="0.25">
      <c r="C56" s="260" t="s">
        <v>1641</v>
      </c>
      <c r="D56" s="9" t="s">
        <v>50</v>
      </c>
      <c r="E56" s="3"/>
      <c r="F56" s="3"/>
      <c r="G56" s="3"/>
    </row>
    <row r="57" spans="2:10" x14ac:dyDescent="0.25">
      <c r="C57" s="260" t="s">
        <v>1641</v>
      </c>
      <c r="D57" s="9" t="s">
        <v>51</v>
      </c>
      <c r="E57" s="3"/>
      <c r="F57" s="3"/>
      <c r="G57" s="3"/>
    </row>
    <row r="58" spans="2:10" x14ac:dyDescent="0.25">
      <c r="C58" s="268" t="s">
        <v>2310</v>
      </c>
      <c r="D58" s="269" t="s">
        <v>2377</v>
      </c>
      <c r="E58" s="3"/>
      <c r="F58" s="3"/>
      <c r="G58" s="3"/>
    </row>
    <row r="59" spans="2:10" x14ac:dyDescent="0.25">
      <c r="B59" s="270" t="s">
        <v>1673</v>
      </c>
      <c r="C59" s="261" t="s">
        <v>2281</v>
      </c>
      <c r="D59" s="6" t="s">
        <v>2314</v>
      </c>
      <c r="E59" s="3"/>
      <c r="F59" s="3"/>
      <c r="G59" s="3"/>
    </row>
    <row r="60" spans="2:10" x14ac:dyDescent="0.25">
      <c r="C60" s="263"/>
      <c r="D60" s="6" t="s">
        <v>54</v>
      </c>
      <c r="E60" s="3"/>
      <c r="F60" s="3"/>
      <c r="G60" s="3"/>
    </row>
    <row r="61" spans="2:10" x14ac:dyDescent="0.25">
      <c r="B61" t="s">
        <v>1673</v>
      </c>
      <c r="C61" s="261" t="s">
        <v>1637</v>
      </c>
      <c r="D61" s="9" t="s">
        <v>115</v>
      </c>
      <c r="E61" s="3"/>
      <c r="F61" s="3"/>
      <c r="G61" s="3"/>
    </row>
    <row r="62" spans="2:10" x14ac:dyDescent="0.25">
      <c r="C62" s="263"/>
      <c r="D62" s="6" t="s">
        <v>56</v>
      </c>
      <c r="E62" s="3"/>
      <c r="F62" s="3"/>
      <c r="G62" s="3"/>
    </row>
    <row r="63" spans="2:10" x14ac:dyDescent="0.25">
      <c r="B63" s="270" t="s">
        <v>1673</v>
      </c>
      <c r="C63" s="268" t="s">
        <v>2310</v>
      </c>
      <c r="D63" s="269" t="s">
        <v>57</v>
      </c>
      <c r="E63" s="3"/>
      <c r="F63" s="3"/>
      <c r="G63" s="3"/>
    </row>
    <row r="64" spans="2:10" x14ac:dyDescent="0.25">
      <c r="B64" t="s">
        <v>1673</v>
      </c>
      <c r="C64" s="261" t="s">
        <v>1674</v>
      </c>
      <c r="D64" s="6" t="s">
        <v>2283</v>
      </c>
      <c r="E64" s="3"/>
      <c r="F64" s="3"/>
      <c r="G64" s="3"/>
    </row>
    <row r="65" spans="2:7" x14ac:dyDescent="0.25">
      <c r="C65" s="263"/>
      <c r="D65" s="6" t="s">
        <v>59</v>
      </c>
      <c r="E65" s="3"/>
      <c r="F65" s="3"/>
      <c r="G65" s="3"/>
    </row>
    <row r="66" spans="2:7" x14ac:dyDescent="0.25">
      <c r="C66" s="263"/>
      <c r="D66" s="6" t="s">
        <v>60</v>
      </c>
      <c r="E66" s="3"/>
      <c r="F66" s="3"/>
      <c r="G66" s="3"/>
    </row>
    <row r="67" spans="2:7" x14ac:dyDescent="0.25">
      <c r="C67" s="263"/>
      <c r="D67" s="6" t="s">
        <v>61</v>
      </c>
      <c r="E67" s="3"/>
      <c r="F67" s="3"/>
      <c r="G67" s="3"/>
    </row>
    <row r="68" spans="2:7" x14ac:dyDescent="0.25">
      <c r="C68" s="263"/>
      <c r="D68" s="3"/>
      <c r="E68" s="3"/>
      <c r="F68" s="3"/>
      <c r="G68" s="3"/>
    </row>
    <row r="69" spans="2:7" x14ac:dyDescent="0.25">
      <c r="C69" s="267" t="s">
        <v>62</v>
      </c>
      <c r="D69" s="3"/>
      <c r="E69" s="3"/>
      <c r="F69" s="3"/>
    </row>
    <row r="70" spans="2:7" x14ac:dyDescent="0.25">
      <c r="C70" s="263"/>
      <c r="D70" s="6" t="s">
        <v>63</v>
      </c>
      <c r="E70" s="3"/>
      <c r="F70" s="3"/>
    </row>
    <row r="71" spans="2:7" x14ac:dyDescent="0.25">
      <c r="C71" s="261" t="s">
        <v>1640</v>
      </c>
      <c r="D71" s="9" t="s">
        <v>42</v>
      </c>
      <c r="E71" s="3"/>
      <c r="F71" s="3"/>
      <c r="G71" s="3"/>
    </row>
    <row r="72" spans="2:7" x14ac:dyDescent="0.25">
      <c r="C72" s="261" t="s">
        <v>1640</v>
      </c>
      <c r="D72" s="9" t="s">
        <v>43</v>
      </c>
      <c r="E72" s="3"/>
      <c r="F72" s="3"/>
      <c r="G72" s="3"/>
    </row>
    <row r="73" spans="2:7" x14ac:dyDescent="0.25">
      <c r="B73" t="s">
        <v>1673</v>
      </c>
      <c r="C73" s="261" t="s">
        <v>1640</v>
      </c>
      <c r="D73" s="9" t="s">
        <v>114</v>
      </c>
      <c r="E73" s="3"/>
      <c r="F73" s="3"/>
      <c r="G73" s="3"/>
    </row>
    <row r="74" spans="2:7" x14ac:dyDescent="0.25">
      <c r="B74" t="s">
        <v>2221</v>
      </c>
      <c r="C74" s="265" t="s">
        <v>2257</v>
      </c>
      <c r="D74" s="15" t="s">
        <v>694</v>
      </c>
      <c r="E74" s="3"/>
      <c r="F74" s="3"/>
    </row>
    <row r="75" spans="2:7" x14ac:dyDescent="0.25">
      <c r="B75" s="270" t="s">
        <v>1673</v>
      </c>
      <c r="C75" s="261" t="s">
        <v>2277</v>
      </c>
      <c r="D75" s="271" t="s">
        <v>692</v>
      </c>
      <c r="F75" s="3"/>
    </row>
    <row r="76" spans="2:7" x14ac:dyDescent="0.25">
      <c r="C76" s="263"/>
      <c r="D76" s="12" t="s">
        <v>64</v>
      </c>
      <c r="E76" s="3"/>
      <c r="F76" s="3"/>
    </row>
    <row r="77" spans="2:7" x14ac:dyDescent="0.25">
      <c r="C77" s="263"/>
      <c r="D77" s="12" t="s">
        <v>65</v>
      </c>
      <c r="E77" s="3"/>
      <c r="F77" s="3"/>
    </row>
    <row r="78" spans="2:7" x14ac:dyDescent="0.25">
      <c r="C78" s="263"/>
      <c r="D78" s="12" t="s">
        <v>66</v>
      </c>
      <c r="E78" s="3"/>
      <c r="F78" s="3"/>
    </row>
    <row r="79" spans="2:7" x14ac:dyDescent="0.25">
      <c r="C79" s="263"/>
      <c r="D79" s="12" t="s">
        <v>67</v>
      </c>
      <c r="E79" s="3"/>
      <c r="F79" s="3"/>
    </row>
    <row r="80" spans="2:7" x14ac:dyDescent="0.25">
      <c r="C80" s="263"/>
      <c r="D80" s="16" t="s">
        <v>68</v>
      </c>
      <c r="E80" s="3"/>
      <c r="F80" s="3"/>
    </row>
    <row r="81" spans="2:6" x14ac:dyDescent="0.25">
      <c r="B81" t="s">
        <v>1673</v>
      </c>
      <c r="C81" s="265" t="s">
        <v>2220</v>
      </c>
      <c r="D81" s="6" t="s">
        <v>2378</v>
      </c>
      <c r="E81" s="3"/>
      <c r="F81" s="3"/>
    </row>
    <row r="82" spans="2:6" x14ac:dyDescent="0.25">
      <c r="B82" s="270" t="s">
        <v>1673</v>
      </c>
      <c r="C82" s="268" t="s">
        <v>2310</v>
      </c>
      <c r="D82" s="269" t="s">
        <v>2326</v>
      </c>
      <c r="E82" s="3"/>
      <c r="F82" s="3"/>
    </row>
    <row r="83" spans="2:6" x14ac:dyDescent="0.25">
      <c r="C83" s="263"/>
      <c r="D83" s="6" t="s">
        <v>116</v>
      </c>
      <c r="E83" s="3"/>
      <c r="F83" s="3"/>
    </row>
    <row r="84" spans="2:6" x14ac:dyDescent="0.25">
      <c r="B84" t="s">
        <v>1673</v>
      </c>
      <c r="C84" s="263"/>
      <c r="D84" s="6" t="s">
        <v>70</v>
      </c>
      <c r="E84" s="3"/>
      <c r="F84" s="3"/>
    </row>
    <row r="85" spans="2:6" x14ac:dyDescent="0.25">
      <c r="B85" t="s">
        <v>1673</v>
      </c>
      <c r="C85" s="263"/>
      <c r="D85" s="6" t="s">
        <v>71</v>
      </c>
      <c r="E85" s="3"/>
      <c r="F85" s="3"/>
    </row>
    <row r="86" spans="2:6" x14ac:dyDescent="0.25">
      <c r="C86" s="263"/>
      <c r="D86" s="6" t="s">
        <v>72</v>
      </c>
      <c r="E86" s="3"/>
      <c r="F86" s="3"/>
    </row>
    <row r="87" spans="2:6" x14ac:dyDescent="0.25">
      <c r="C87" s="263"/>
      <c r="D87" s="6" t="s">
        <v>73</v>
      </c>
      <c r="E87" s="3"/>
      <c r="F87" s="3"/>
    </row>
    <row r="88" spans="2:6" x14ac:dyDescent="0.25">
      <c r="C88" s="260" t="s">
        <v>1641</v>
      </c>
      <c r="D88" s="9" t="s">
        <v>117</v>
      </c>
      <c r="E88" s="3"/>
      <c r="F88" s="3"/>
    </row>
    <row r="89" spans="2:6" x14ac:dyDescent="0.25">
      <c r="C89" s="263"/>
      <c r="D89" s="6" t="s">
        <v>74</v>
      </c>
      <c r="E89" s="3"/>
      <c r="F89" s="3"/>
    </row>
    <row r="90" spans="2:6" x14ac:dyDescent="0.25">
      <c r="C90" s="263"/>
      <c r="D90" s="6" t="s">
        <v>75</v>
      </c>
      <c r="E90" s="3"/>
      <c r="F90" s="3"/>
    </row>
    <row r="91" spans="2:6" x14ac:dyDescent="0.25">
      <c r="C91" s="263"/>
      <c r="D91" s="6" t="s">
        <v>76</v>
      </c>
      <c r="E91" s="3"/>
      <c r="F91" s="3"/>
    </row>
    <row r="92" spans="2:6" x14ac:dyDescent="0.25">
      <c r="C92" s="263"/>
      <c r="D92" s="6" t="s">
        <v>77</v>
      </c>
      <c r="E92" s="3"/>
      <c r="F92" s="3"/>
    </row>
    <row r="93" spans="2:6" x14ac:dyDescent="0.25">
      <c r="C93" s="263"/>
      <c r="D93" s="6" t="s">
        <v>78</v>
      </c>
      <c r="E93" s="3"/>
      <c r="F93" s="3"/>
    </row>
    <row r="94" spans="2:6" x14ac:dyDescent="0.25">
      <c r="C94" s="263"/>
      <c r="D94" s="6" t="s">
        <v>79</v>
      </c>
      <c r="E94" s="3"/>
      <c r="F94" s="3"/>
    </row>
    <row r="95" spans="2:6" x14ac:dyDescent="0.25">
      <c r="C95" s="263"/>
      <c r="D95" s="6" t="s">
        <v>80</v>
      </c>
      <c r="E95" s="3"/>
      <c r="F95" s="3"/>
    </row>
    <row r="96" spans="2:6" x14ac:dyDescent="0.25">
      <c r="C96" s="263"/>
      <c r="D96" s="6" t="s">
        <v>81</v>
      </c>
      <c r="E96" s="3"/>
      <c r="F96" s="3"/>
    </row>
    <row r="97" spans="3:6" x14ac:dyDescent="0.25">
      <c r="C97" s="268" t="s">
        <v>2310</v>
      </c>
      <c r="D97" s="269" t="s">
        <v>82</v>
      </c>
      <c r="E97" s="3"/>
      <c r="F97" s="3"/>
    </row>
    <row r="98" spans="3:6" x14ac:dyDescent="0.25">
      <c r="C98" s="263"/>
      <c r="D98" s="6" t="s">
        <v>83</v>
      </c>
      <c r="E98" s="3"/>
      <c r="F98" s="3"/>
    </row>
    <row r="99" spans="3:6" x14ac:dyDescent="0.25">
      <c r="C99" s="263"/>
      <c r="D99" s="6" t="s">
        <v>84</v>
      </c>
      <c r="E99" s="3"/>
      <c r="F99" s="3"/>
    </row>
    <row r="100" spans="3:6" x14ac:dyDescent="0.25">
      <c r="C100" s="263"/>
      <c r="D100" s="6" t="s">
        <v>85</v>
      </c>
      <c r="E100" s="3"/>
      <c r="F100" s="3"/>
    </row>
    <row r="101" spans="3:6" x14ac:dyDescent="0.25">
      <c r="C101" s="263"/>
      <c r="D101" s="6" t="s">
        <v>86</v>
      </c>
      <c r="E101" s="3"/>
      <c r="F101" s="3"/>
    </row>
    <row r="102" spans="3:6" x14ac:dyDescent="0.25">
      <c r="C102" s="263"/>
      <c r="D102" s="6" t="s">
        <v>87</v>
      </c>
      <c r="E102" s="3"/>
      <c r="F102" s="3"/>
    </row>
    <row r="103" spans="3:6" x14ac:dyDescent="0.25">
      <c r="C103" s="268" t="s">
        <v>2310</v>
      </c>
      <c r="D103" s="269" t="s">
        <v>88</v>
      </c>
      <c r="E103" s="3"/>
      <c r="F103" s="3"/>
    </row>
    <row r="104" spans="3:6" x14ac:dyDescent="0.25">
      <c r="C104" s="263"/>
      <c r="D104" s="6" t="s">
        <v>89</v>
      </c>
      <c r="E104" s="3"/>
      <c r="F104" s="3"/>
    </row>
    <row r="105" spans="3:6" x14ac:dyDescent="0.25">
      <c r="C105" s="260" t="s">
        <v>1641</v>
      </c>
      <c r="D105" s="9" t="s">
        <v>90</v>
      </c>
      <c r="E105" s="6"/>
      <c r="F105" s="3"/>
    </row>
    <row r="106" spans="3:6" x14ac:dyDescent="0.25">
      <c r="C106" s="260" t="s">
        <v>1641</v>
      </c>
      <c r="D106" s="9" t="s">
        <v>91</v>
      </c>
      <c r="E106" s="3"/>
      <c r="F106" s="3"/>
    </row>
    <row r="107" spans="3:6" x14ac:dyDescent="0.25">
      <c r="C107" s="263"/>
      <c r="D107" s="9"/>
      <c r="E107" s="3"/>
      <c r="F107" s="3"/>
    </row>
    <row r="108" spans="3:6" x14ac:dyDescent="0.25">
      <c r="C108" s="267" t="s">
        <v>92</v>
      </c>
      <c r="D108" s="3"/>
      <c r="E108" s="3"/>
    </row>
    <row r="109" spans="3:6" x14ac:dyDescent="0.25">
      <c r="C109" s="262"/>
      <c r="D109" s="6" t="s">
        <v>93</v>
      </c>
      <c r="E109" s="3"/>
    </row>
    <row r="110" spans="3:6" x14ac:dyDescent="0.25">
      <c r="C110" s="262"/>
      <c r="D110" s="6" t="s">
        <v>94</v>
      </c>
      <c r="E110" s="3"/>
    </row>
    <row r="111" spans="3:6" x14ac:dyDescent="0.25">
      <c r="C111" s="262"/>
      <c r="D111" s="17" t="s">
        <v>101</v>
      </c>
      <c r="E111" s="3"/>
    </row>
    <row r="112" spans="3:6" x14ac:dyDescent="0.25">
      <c r="C112" s="262"/>
      <c r="D112" s="17" t="s">
        <v>102</v>
      </c>
      <c r="E112" s="3"/>
    </row>
    <row r="113" spans="2:5" x14ac:dyDescent="0.25">
      <c r="B113" t="s">
        <v>1673</v>
      </c>
      <c r="C113" s="261" t="s">
        <v>2256</v>
      </c>
      <c r="D113" s="6" t="s">
        <v>95</v>
      </c>
      <c r="E113" s="3"/>
    </row>
    <row r="114" spans="2:5" x14ac:dyDescent="0.25">
      <c r="C114" s="262"/>
      <c r="D114" s="6" t="s">
        <v>96</v>
      </c>
      <c r="E114" s="3"/>
    </row>
    <row r="115" spans="2:5" x14ac:dyDescent="0.25">
      <c r="C115" s="262"/>
      <c r="D115" s="17" t="s">
        <v>97</v>
      </c>
      <c r="E115" s="3"/>
    </row>
    <row r="116" spans="2:5" x14ac:dyDescent="0.25">
      <c r="C116" s="262"/>
      <c r="D116" s="17" t="s">
        <v>98</v>
      </c>
      <c r="E116" s="3"/>
    </row>
    <row r="117" spans="2:5" x14ac:dyDescent="0.25">
      <c r="B117" t="s">
        <v>1673</v>
      </c>
      <c r="C117" s="261" t="s">
        <v>2256</v>
      </c>
      <c r="D117" s="17" t="s">
        <v>2279</v>
      </c>
      <c r="E117" s="3"/>
    </row>
    <row r="118" spans="2:5" x14ac:dyDescent="0.25">
      <c r="C118" s="262"/>
      <c r="D118" s="18"/>
      <c r="E118" s="3"/>
    </row>
    <row r="119" spans="2:5" x14ac:dyDescent="0.25">
      <c r="C119" s="267" t="s">
        <v>103</v>
      </c>
      <c r="D119" s="3"/>
    </row>
    <row r="120" spans="2:5" x14ac:dyDescent="0.25">
      <c r="B120" t="s">
        <v>1673</v>
      </c>
      <c r="C120" s="261" t="s">
        <v>2172</v>
      </c>
      <c r="D120" s="6" t="s">
        <v>104</v>
      </c>
    </row>
    <row r="121" spans="2:5" x14ac:dyDescent="0.25">
      <c r="C121" s="260" t="s">
        <v>1641</v>
      </c>
      <c r="D121" s="9" t="s">
        <v>105</v>
      </c>
    </row>
    <row r="122" spans="2:5" x14ac:dyDescent="0.25">
      <c r="C122" s="263"/>
      <c r="D122" s="6" t="s">
        <v>106</v>
      </c>
    </row>
    <row r="123" spans="2:5" x14ac:dyDescent="0.25">
      <c r="C123" s="260" t="s">
        <v>1641</v>
      </c>
      <c r="D123" s="9" t="s">
        <v>107</v>
      </c>
    </row>
    <row r="124" spans="2:5" x14ac:dyDescent="0.25">
      <c r="B124" t="s">
        <v>1673</v>
      </c>
      <c r="C124" s="265" t="s">
        <v>2220</v>
      </c>
      <c r="D124" s="6" t="s">
        <v>108</v>
      </c>
    </row>
    <row r="125" spans="2:5" x14ac:dyDescent="0.25">
      <c r="C125" s="263"/>
      <c r="D125" s="6" t="s">
        <v>109</v>
      </c>
    </row>
    <row r="126" spans="2:5" x14ac:dyDescent="0.25">
      <c r="C126" s="263"/>
      <c r="D126" s="6" t="s">
        <v>110</v>
      </c>
    </row>
    <row r="127" spans="2:5" x14ac:dyDescent="0.25">
      <c r="C127" s="263"/>
      <c r="D127" s="6" t="s">
        <v>111</v>
      </c>
    </row>
    <row r="128" spans="2:5" x14ac:dyDescent="0.25">
      <c r="C128" s="262"/>
    </row>
    <row r="129" spans="3:4" x14ac:dyDescent="0.25">
      <c r="C129" s="267" t="s">
        <v>112</v>
      </c>
      <c r="D129" s="19"/>
    </row>
    <row r="130" spans="3:4" x14ac:dyDescent="0.25">
      <c r="C130" s="266"/>
      <c r="D130" s="21" t="s">
        <v>113</v>
      </c>
    </row>
    <row r="131" spans="3:4" x14ac:dyDescent="0.25">
      <c r="C131" s="262"/>
    </row>
  </sheetData>
  <hyperlinks>
    <hyperlink ref="C9" location="Participants!A1" display="Participants"/>
    <hyperlink ref="C49" location="Operateurs!A4" display="Opérateurs"/>
    <hyperlink ref="C71" location="Operateurs!A4" display="Opérateurs"/>
    <hyperlink ref="C61" location="Participants!A1" display="Participants"/>
    <hyperlink ref="C72:C73" location="Operateurs!A4" display="Opérateurs"/>
    <hyperlink ref="C59" location="Entetes!A3" display="Entetes"/>
    <hyperlink ref="C64" location="Doublons!A3" display="Doublons"/>
    <hyperlink ref="C120" location="DeConcatener!A3" display="Deconcatener"/>
    <hyperlink ref="C81" location="Sampling!A3" display="Echantillonnage"/>
    <hyperlink ref="C124" location="Sampling!A3" display="Echantillonnage"/>
    <hyperlink ref="C113" location="Sparkline!A5" display="Sparkline"/>
    <hyperlink ref="C74" location="FonctionsExcel!A3" display="Fonction Excel"/>
    <hyperlink ref="C75" location="'Sans Argument'!C4" display="Sans Argum"/>
    <hyperlink ref="C117" location="Sparkline!A21" display="Sparkline"/>
    <hyperlink ref="J45" location="Entetes!A3" display="Entetes"/>
    <hyperlink ref="J51" location="Entetes!A3" display="Entetes"/>
    <hyperlink ref="C36" location="'9'!A3" display="Feuille 9"/>
    <hyperlink ref="C37" location="'9'!A3" display="Feuille 9"/>
  </hyperlinks>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5"/>
  <sheetViews>
    <sheetView workbookViewId="0">
      <selection activeCell="A2" sqref="A2"/>
    </sheetView>
  </sheetViews>
  <sheetFormatPr baseColWidth="10" defaultRowHeight="13.5" x14ac:dyDescent="0.25"/>
  <cols>
    <col min="1" max="1" width="3.5703125" style="92" customWidth="1"/>
    <col min="2" max="16384" width="11.42578125" style="92"/>
  </cols>
  <sheetData>
    <row r="1" spans="1:9" x14ac:dyDescent="0.25">
      <c r="A1" s="91" t="s">
        <v>2234</v>
      </c>
    </row>
    <row r="3" spans="1:9" ht="15" x14ac:dyDescent="0.3">
      <c r="C3" s="95" t="s">
        <v>2233</v>
      </c>
    </row>
    <row r="5" spans="1:9" x14ac:dyDescent="0.25">
      <c r="C5" s="92" t="s">
        <v>1649</v>
      </c>
      <c r="D5" s="92" t="s">
        <v>1643</v>
      </c>
      <c r="E5" s="92" t="s">
        <v>1644</v>
      </c>
      <c r="F5" s="92" t="s">
        <v>1645</v>
      </c>
      <c r="G5" s="92" t="s">
        <v>1646</v>
      </c>
      <c r="H5" s="92" t="s">
        <v>1647</v>
      </c>
      <c r="I5" s="92" t="s">
        <v>1648</v>
      </c>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A2" sqref="A2"/>
    </sheetView>
  </sheetViews>
  <sheetFormatPr baseColWidth="10" defaultRowHeight="15" x14ac:dyDescent="0.25"/>
  <cols>
    <col min="1" max="1" width="3.28515625" customWidth="1"/>
    <col min="5" max="5" width="17" bestFit="1" customWidth="1"/>
  </cols>
  <sheetData>
    <row r="1" spans="1:9" x14ac:dyDescent="0.25">
      <c r="A1" s="91" t="s">
        <v>2273</v>
      </c>
    </row>
    <row r="3" spans="1:9" ht="15.75" x14ac:dyDescent="0.3">
      <c r="B3" s="95" t="s">
        <v>2237</v>
      </c>
      <c r="C3" s="92"/>
      <c r="D3" s="92"/>
      <c r="E3" s="92"/>
      <c r="F3" s="92"/>
      <c r="G3" s="92"/>
      <c r="H3" s="92"/>
    </row>
    <row r="4" spans="1:9" x14ac:dyDescent="0.25">
      <c r="B4" s="92"/>
      <c r="C4" s="92"/>
      <c r="D4" s="92"/>
      <c r="E4" s="92"/>
      <c r="F4" s="92"/>
      <c r="G4" s="92"/>
      <c r="H4" s="92"/>
    </row>
    <row r="5" spans="1:9" ht="30" x14ac:dyDescent="0.25">
      <c r="B5" s="206" t="s">
        <v>2238</v>
      </c>
      <c r="C5" s="206" t="s">
        <v>2239</v>
      </c>
      <c r="D5" s="206" t="s">
        <v>2240</v>
      </c>
      <c r="E5" s="206" t="s">
        <v>2241</v>
      </c>
      <c r="F5" s="206" t="s">
        <v>2242</v>
      </c>
      <c r="G5" s="206" t="s">
        <v>2243</v>
      </c>
      <c r="H5" s="206" t="s">
        <v>2244</v>
      </c>
      <c r="I5" s="206" t="s">
        <v>2255</v>
      </c>
    </row>
    <row r="6" spans="1:9" x14ac:dyDescent="0.25">
      <c r="B6" s="207" t="s">
        <v>2245</v>
      </c>
      <c r="C6" s="208">
        <v>114</v>
      </c>
      <c r="D6" s="208">
        <v>25</v>
      </c>
      <c r="E6" s="208">
        <v>24</v>
      </c>
      <c r="F6" s="208">
        <v>57</v>
      </c>
      <c r="G6" s="208">
        <v>189</v>
      </c>
      <c r="H6" s="208">
        <f>SUM(C6:G6)</f>
        <v>409</v>
      </c>
    </row>
    <row r="7" spans="1:9" x14ac:dyDescent="0.25">
      <c r="B7" s="207" t="s">
        <v>2246</v>
      </c>
      <c r="C7" s="208">
        <v>100</v>
      </c>
      <c r="D7" s="208">
        <v>120</v>
      </c>
      <c r="E7" s="208">
        <v>120</v>
      </c>
      <c r="F7" s="208">
        <v>130</v>
      </c>
      <c r="G7" s="208">
        <v>150</v>
      </c>
      <c r="H7" s="208">
        <f t="shared" ref="H7:H15" si="0">SUM(C7:G7)</f>
        <v>620</v>
      </c>
    </row>
    <row r="8" spans="1:9" x14ac:dyDescent="0.25">
      <c r="B8" s="207" t="s">
        <v>2247</v>
      </c>
      <c r="C8" s="208">
        <v>12</v>
      </c>
      <c r="D8" s="208">
        <v>24</v>
      </c>
      <c r="E8" s="208">
        <v>24</v>
      </c>
      <c r="F8" s="208">
        <v>36</v>
      </c>
      <c r="G8" s="208">
        <v>36</v>
      </c>
      <c r="H8" s="208">
        <f t="shared" si="0"/>
        <v>132</v>
      </c>
    </row>
    <row r="9" spans="1:9" x14ac:dyDescent="0.25">
      <c r="B9" s="207" t="s">
        <v>2248</v>
      </c>
      <c r="C9" s="208">
        <v>5</v>
      </c>
      <c r="D9" s="208">
        <v>10</v>
      </c>
      <c r="E9" s="208">
        <v>15</v>
      </c>
      <c r="F9" s="208">
        <v>15</v>
      </c>
      <c r="G9" s="208">
        <v>5209</v>
      </c>
      <c r="H9" s="208">
        <f t="shared" si="0"/>
        <v>5254</v>
      </c>
    </row>
    <row r="10" spans="1:9" x14ac:dyDescent="0.25">
      <c r="B10" s="207" t="s">
        <v>2249</v>
      </c>
      <c r="C10" s="208">
        <v>120</v>
      </c>
      <c r="D10" s="208">
        <v>160</v>
      </c>
      <c r="E10" s="208">
        <v>180</v>
      </c>
      <c r="F10" s="208">
        <v>200</v>
      </c>
      <c r="G10" s="208">
        <v>240</v>
      </c>
      <c r="H10" s="208">
        <f t="shared" si="0"/>
        <v>900</v>
      </c>
    </row>
    <row r="11" spans="1:9" x14ac:dyDescent="0.25">
      <c r="B11" s="207" t="s">
        <v>2250</v>
      </c>
      <c r="C11" s="208">
        <v>40</v>
      </c>
      <c r="D11" s="208">
        <v>80</v>
      </c>
      <c r="E11" s="208">
        <v>100</v>
      </c>
      <c r="F11" s="208">
        <v>120</v>
      </c>
      <c r="G11" s="208">
        <v>140</v>
      </c>
      <c r="H11" s="208">
        <f t="shared" si="0"/>
        <v>480</v>
      </c>
    </row>
    <row r="12" spans="1:9" x14ac:dyDescent="0.25">
      <c r="B12" s="207" t="s">
        <v>2251</v>
      </c>
      <c r="C12" s="208">
        <v>200</v>
      </c>
      <c r="D12" s="208">
        <v>220</v>
      </c>
      <c r="E12" s="208">
        <v>220</v>
      </c>
      <c r="F12" s="208">
        <v>240</v>
      </c>
      <c r="G12" s="208">
        <v>300</v>
      </c>
      <c r="H12" s="208">
        <f t="shared" si="0"/>
        <v>1180</v>
      </c>
    </row>
    <row r="13" spans="1:9" x14ac:dyDescent="0.25">
      <c r="B13" s="207" t="s">
        <v>2252</v>
      </c>
      <c r="C13" s="208">
        <v>200</v>
      </c>
      <c r="D13" s="208">
        <v>200</v>
      </c>
      <c r="E13" s="208">
        <v>200</v>
      </c>
      <c r="F13" s="208">
        <v>200</v>
      </c>
      <c r="G13" s="208">
        <v>200</v>
      </c>
      <c r="H13" s="208">
        <f t="shared" si="0"/>
        <v>1000</v>
      </c>
    </row>
    <row r="14" spans="1:9" x14ac:dyDescent="0.25">
      <c r="B14" s="207" t="s">
        <v>2253</v>
      </c>
      <c r="C14" s="208">
        <v>40</v>
      </c>
      <c r="D14" s="208">
        <v>50</v>
      </c>
      <c r="E14" s="208">
        <v>50</v>
      </c>
      <c r="F14" s="208">
        <v>60</v>
      </c>
      <c r="G14" s="208">
        <v>60</v>
      </c>
      <c r="H14" s="208">
        <f t="shared" si="0"/>
        <v>260</v>
      </c>
    </row>
    <row r="15" spans="1:9" x14ac:dyDescent="0.25">
      <c r="B15" s="207" t="s">
        <v>2254</v>
      </c>
      <c r="C15" s="208">
        <v>45</v>
      </c>
      <c r="D15" s="208">
        <v>30</v>
      </c>
      <c r="E15" s="208">
        <v>50</v>
      </c>
      <c r="F15" s="208">
        <v>70</v>
      </c>
      <c r="G15" s="208">
        <v>80</v>
      </c>
      <c r="H15" s="208">
        <f t="shared" si="0"/>
        <v>275</v>
      </c>
    </row>
    <row r="19" spans="2:5" ht="15.75" x14ac:dyDescent="0.3">
      <c r="B19" s="95" t="s">
        <v>2272</v>
      </c>
    </row>
    <row r="21" spans="2:5" ht="16.5" thickBot="1" x14ac:dyDescent="0.35">
      <c r="B21" s="209" t="s">
        <v>2258</v>
      </c>
      <c r="C21" s="210" t="s">
        <v>1645</v>
      </c>
      <c r="D21" s="210" t="s">
        <v>2259</v>
      </c>
      <c r="E21" s="209" t="s">
        <v>2274</v>
      </c>
    </row>
    <row r="22" spans="2:5" ht="15.75" thickTop="1" x14ac:dyDescent="0.25">
      <c r="B22" s="211" t="s">
        <v>2260</v>
      </c>
      <c r="C22" s="212">
        <v>101</v>
      </c>
      <c r="D22" s="212">
        <v>89.752192806650726</v>
      </c>
    </row>
    <row r="23" spans="2:5" x14ac:dyDescent="0.25">
      <c r="B23" s="213" t="s">
        <v>2261</v>
      </c>
      <c r="C23" s="214">
        <v>115</v>
      </c>
      <c r="D23" s="215">
        <v>29.662738663144559</v>
      </c>
    </row>
    <row r="24" spans="2:5" x14ac:dyDescent="0.25">
      <c r="B24" s="213" t="s">
        <v>2262</v>
      </c>
      <c r="C24" s="215">
        <v>231</v>
      </c>
      <c r="D24" s="215">
        <v>152</v>
      </c>
    </row>
    <row r="25" spans="2:5" x14ac:dyDescent="0.25">
      <c r="B25" s="213" t="s">
        <v>2263</v>
      </c>
      <c r="C25" s="214">
        <v>20</v>
      </c>
      <c r="D25" s="215">
        <v>75.014961430571574</v>
      </c>
    </row>
    <row r="26" spans="2:5" x14ac:dyDescent="0.25">
      <c r="B26" s="213" t="s">
        <v>2264</v>
      </c>
      <c r="C26" s="215">
        <v>90</v>
      </c>
      <c r="D26" s="215">
        <v>8.3057421945327157</v>
      </c>
    </row>
    <row r="27" spans="2:5" x14ac:dyDescent="0.25">
      <c r="B27" s="213" t="s">
        <v>2265</v>
      </c>
      <c r="C27" s="214">
        <v>200</v>
      </c>
      <c r="D27" s="215">
        <v>3.0103278296324301</v>
      </c>
    </row>
    <row r="28" spans="2:5" x14ac:dyDescent="0.25">
      <c r="B28" s="213" t="s">
        <v>2266</v>
      </c>
      <c r="C28" s="215">
        <v>3</v>
      </c>
      <c r="D28" s="215">
        <v>73.543596270314268</v>
      </c>
    </row>
    <row r="29" spans="2:5" x14ac:dyDescent="0.25">
      <c r="B29" s="213" t="s">
        <v>2267</v>
      </c>
      <c r="C29" s="214">
        <v>28</v>
      </c>
      <c r="D29" s="215">
        <v>66.093326182615357</v>
      </c>
    </row>
    <row r="30" spans="2:5" x14ac:dyDescent="0.25">
      <c r="B30" s="213" t="s">
        <v>2268</v>
      </c>
      <c r="C30" s="215">
        <v>20</v>
      </c>
      <c r="D30" s="215">
        <v>36.058924742061301</v>
      </c>
    </row>
    <row r="31" spans="2:5" x14ac:dyDescent="0.25">
      <c r="B31" s="213" t="s">
        <v>2269</v>
      </c>
      <c r="C31" s="214">
        <v>0</v>
      </c>
      <c r="D31" s="215">
        <v>64.061252245198062</v>
      </c>
    </row>
    <row r="32" spans="2:5" x14ac:dyDescent="0.25">
      <c r="B32" s="213" t="s">
        <v>2270</v>
      </c>
      <c r="C32" s="215">
        <v>14</v>
      </c>
      <c r="D32" s="215">
        <v>12.966490309956502</v>
      </c>
    </row>
    <row r="33" spans="2:4" x14ac:dyDescent="0.25">
      <c r="B33" s="213" t="s">
        <v>2271</v>
      </c>
      <c r="C33" s="214">
        <v>2</v>
      </c>
      <c r="D33" s="215">
        <v>32.059136423138966</v>
      </c>
    </row>
    <row r="34" spans="2:4" x14ac:dyDescent="0.25">
      <c r="B34" s="213" t="s">
        <v>2260</v>
      </c>
      <c r="C34" s="215">
        <v>9</v>
      </c>
      <c r="D34" s="215">
        <v>6.6973309168817154</v>
      </c>
    </row>
    <row r="35" spans="2:4" x14ac:dyDescent="0.25">
      <c r="B35" s="213" t="s">
        <v>2261</v>
      </c>
      <c r="C35" s="214">
        <v>64</v>
      </c>
      <c r="D35" s="215">
        <v>59.665611769800854</v>
      </c>
    </row>
    <row r="36" spans="2:4" x14ac:dyDescent="0.25">
      <c r="B36" s="213" t="s">
        <v>2262</v>
      </c>
      <c r="C36" s="215">
        <v>23</v>
      </c>
      <c r="D36" s="215">
        <v>2.4729540424478826</v>
      </c>
    </row>
    <row r="37" spans="2:4" x14ac:dyDescent="0.25">
      <c r="B37" s="213" t="s">
        <v>2263</v>
      </c>
      <c r="C37" s="214">
        <v>12</v>
      </c>
      <c r="D37" s="215">
        <v>65.59931376315977</v>
      </c>
    </row>
    <row r="38" spans="2:4" x14ac:dyDescent="0.25">
      <c r="B38" s="213" t="s">
        <v>2264</v>
      </c>
      <c r="C38" s="216"/>
      <c r="D38" s="215"/>
    </row>
    <row r="39" spans="2:4" x14ac:dyDescent="0.25">
      <c r="B39" s="213" t="s">
        <v>2265</v>
      </c>
      <c r="C39" s="216"/>
      <c r="D39" s="215"/>
    </row>
    <row r="40" spans="2:4" x14ac:dyDescent="0.25">
      <c r="B40" s="213" t="s">
        <v>2266</v>
      </c>
      <c r="C40" s="214"/>
      <c r="D40" s="215"/>
    </row>
    <row r="41" spans="2:4" x14ac:dyDescent="0.25">
      <c r="B41" s="213" t="s">
        <v>2267</v>
      </c>
      <c r="C41" s="214"/>
      <c r="D41" s="215"/>
    </row>
    <row r="42" spans="2:4" x14ac:dyDescent="0.25">
      <c r="B42" s="213" t="s">
        <v>2268</v>
      </c>
      <c r="C42" s="214"/>
      <c r="D42" s="215"/>
    </row>
    <row r="43" spans="2:4" x14ac:dyDescent="0.25">
      <c r="B43" s="213" t="s">
        <v>2269</v>
      </c>
      <c r="C43" s="214"/>
      <c r="D43" s="215"/>
    </row>
    <row r="44" spans="2:4" x14ac:dyDescent="0.25">
      <c r="B44" s="213" t="s">
        <v>2270</v>
      </c>
      <c r="C44" s="214"/>
      <c r="D44" s="215"/>
    </row>
    <row r="45" spans="2:4" x14ac:dyDescent="0.25">
      <c r="B45" s="217" t="s">
        <v>2271</v>
      </c>
      <c r="C45" s="218"/>
      <c r="D45" s="215"/>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22"/>
  <sheetViews>
    <sheetView tabSelected="1" workbookViewId="0">
      <selection activeCell="A2" sqref="A2"/>
    </sheetView>
  </sheetViews>
  <sheetFormatPr baseColWidth="10" defaultRowHeight="13.5" x14ac:dyDescent="0.25"/>
  <cols>
    <col min="1" max="1" width="3.5703125" style="3" customWidth="1"/>
    <col min="2" max="2" width="6" style="3" customWidth="1"/>
    <col min="3" max="3" width="11.42578125" style="3"/>
    <col min="4" max="4" width="34.85546875" style="3" customWidth="1"/>
    <col min="5" max="7" width="11.42578125" style="3"/>
    <col min="8" max="8" width="15.85546875" style="3" customWidth="1"/>
    <col min="9" max="9" width="60" style="3" customWidth="1"/>
    <col min="10" max="11" width="1" style="3" customWidth="1"/>
    <col min="12" max="12" width="22.85546875" style="3" customWidth="1"/>
    <col min="13" max="13" width="15.28515625" style="3" customWidth="1"/>
    <col min="14" max="14" width="22.28515625" style="3" customWidth="1"/>
    <col min="15" max="15" width="11.42578125" style="3"/>
    <col min="16" max="16" width="15.42578125" style="3" customWidth="1"/>
    <col min="17" max="17" width="29.7109375" style="3" customWidth="1"/>
    <col min="18" max="18" width="14.28515625" style="3" customWidth="1"/>
    <col min="19" max="19" width="11.42578125" style="3"/>
    <col min="20" max="28" width="11.42578125" style="3" customWidth="1"/>
    <col min="29" max="16384" width="11.42578125" style="3"/>
  </cols>
  <sheetData>
    <row r="1" spans="1:9" ht="15" x14ac:dyDescent="0.25">
      <c r="A1" s="65" t="s">
        <v>359</v>
      </c>
    </row>
    <row r="2" spans="1:9" ht="15" x14ac:dyDescent="0.3">
      <c r="B2" s="38" t="s">
        <v>307</v>
      </c>
    </row>
    <row r="4" spans="1:9" ht="33.75" customHeight="1" thickBot="1" x14ac:dyDescent="0.3">
      <c r="C4" s="39" t="s">
        <v>308</v>
      </c>
      <c r="D4" s="40" t="s">
        <v>309</v>
      </c>
      <c r="E4" s="40" t="s">
        <v>310</v>
      </c>
      <c r="F4" s="333" t="s">
        <v>311</v>
      </c>
      <c r="G4" s="334"/>
      <c r="H4" s="102" t="s">
        <v>312</v>
      </c>
      <c r="I4" s="102" t="s">
        <v>313</v>
      </c>
    </row>
    <row r="5" spans="1:9" ht="15" customHeight="1" thickTop="1" x14ac:dyDescent="0.25">
      <c r="B5" s="335" t="s">
        <v>314</v>
      </c>
      <c r="C5" s="41" t="s">
        <v>315</v>
      </c>
      <c r="D5" s="42" t="s">
        <v>316</v>
      </c>
      <c r="E5" s="43" t="s">
        <v>317</v>
      </c>
      <c r="F5" s="44">
        <v>2</v>
      </c>
      <c r="G5" s="42">
        <v>3</v>
      </c>
      <c r="H5" s="45">
        <f>F5+G5</f>
        <v>5</v>
      </c>
      <c r="I5" s="45" t="s">
        <v>1618</v>
      </c>
    </row>
    <row r="6" spans="1:9" ht="15" customHeight="1" x14ac:dyDescent="0.25">
      <c r="B6" s="335"/>
      <c r="C6" s="46" t="s">
        <v>318</v>
      </c>
      <c r="D6" s="47" t="s">
        <v>319</v>
      </c>
      <c r="E6" s="48" t="s">
        <v>317</v>
      </c>
      <c r="F6" s="49">
        <v>1</v>
      </c>
      <c r="G6" s="47">
        <v>4</v>
      </c>
      <c r="H6" s="50">
        <f>F6-G6</f>
        <v>-3</v>
      </c>
      <c r="I6" s="50" t="s">
        <v>1619</v>
      </c>
    </row>
    <row r="7" spans="1:9" ht="15" customHeight="1" x14ac:dyDescent="0.25">
      <c r="B7" s="335"/>
      <c r="C7" s="41" t="s">
        <v>320</v>
      </c>
      <c r="D7" s="42" t="s">
        <v>321</v>
      </c>
      <c r="E7" s="43" t="s">
        <v>317</v>
      </c>
      <c r="F7" s="44">
        <v>2</v>
      </c>
      <c r="G7" s="42">
        <v>3</v>
      </c>
      <c r="H7" s="45">
        <f>F7*G7</f>
        <v>6</v>
      </c>
      <c r="I7" s="45" t="s">
        <v>1620</v>
      </c>
    </row>
    <row r="8" spans="1:9" ht="15" customHeight="1" x14ac:dyDescent="0.25">
      <c r="B8" s="335"/>
      <c r="C8" s="46" t="s">
        <v>322</v>
      </c>
      <c r="D8" s="47" t="s">
        <v>323</v>
      </c>
      <c r="E8" s="48" t="s">
        <v>317</v>
      </c>
      <c r="F8" s="49">
        <v>2</v>
      </c>
      <c r="G8" s="47">
        <v>3</v>
      </c>
      <c r="H8" s="51">
        <f>F8/G8</f>
        <v>0.66666666666666663</v>
      </c>
      <c r="I8" s="51" t="s">
        <v>1621</v>
      </c>
    </row>
    <row r="9" spans="1:9" ht="15" customHeight="1" thickBot="1" x14ac:dyDescent="0.3">
      <c r="B9" s="336"/>
      <c r="C9" s="67" t="s">
        <v>324</v>
      </c>
      <c r="D9" s="68" t="s">
        <v>325</v>
      </c>
      <c r="E9" s="69" t="s">
        <v>317</v>
      </c>
      <c r="F9" s="70">
        <v>2</v>
      </c>
      <c r="G9" s="68">
        <v>3</v>
      </c>
      <c r="H9" s="71">
        <f>F9^G9</f>
        <v>8</v>
      </c>
      <c r="I9" s="71" t="s">
        <v>326</v>
      </c>
    </row>
    <row r="10" spans="1:9" ht="15" customHeight="1" thickTop="1" x14ac:dyDescent="0.25">
      <c r="B10" s="337" t="s">
        <v>327</v>
      </c>
      <c r="C10" s="72" t="s">
        <v>328</v>
      </c>
      <c r="D10" s="73" t="s">
        <v>329</v>
      </c>
      <c r="E10" s="74"/>
      <c r="F10" s="75">
        <v>2</v>
      </c>
      <c r="G10" s="73">
        <v>2</v>
      </c>
      <c r="H10" s="76" t="b">
        <f>F10=G10</f>
        <v>1</v>
      </c>
      <c r="I10" s="76" t="s">
        <v>357</v>
      </c>
    </row>
    <row r="11" spans="1:9" ht="15" customHeight="1" x14ac:dyDescent="0.25">
      <c r="B11" s="335"/>
      <c r="C11" s="41" t="s">
        <v>330</v>
      </c>
      <c r="D11" s="42" t="s">
        <v>331</v>
      </c>
      <c r="E11" s="43"/>
      <c r="F11" s="44">
        <v>3</v>
      </c>
      <c r="G11" s="42">
        <v>2</v>
      </c>
      <c r="H11" s="45" t="b">
        <f>F11&gt;G11</f>
        <v>1</v>
      </c>
      <c r="I11" s="45" t="s">
        <v>1622</v>
      </c>
    </row>
    <row r="12" spans="1:9" ht="15" customHeight="1" x14ac:dyDescent="0.25">
      <c r="B12" s="335"/>
      <c r="C12" s="46" t="s">
        <v>332</v>
      </c>
      <c r="D12" s="47" t="s">
        <v>333</v>
      </c>
      <c r="E12" s="48"/>
      <c r="F12" s="49">
        <v>2</v>
      </c>
      <c r="G12" s="47">
        <v>3</v>
      </c>
      <c r="H12" s="50" t="b">
        <f>F12&lt;G12</f>
        <v>1</v>
      </c>
      <c r="I12" s="50" t="s">
        <v>1623</v>
      </c>
    </row>
    <row r="13" spans="1:9" ht="15" customHeight="1" x14ac:dyDescent="0.25">
      <c r="B13" s="335"/>
      <c r="C13" s="41" t="s">
        <v>334</v>
      </c>
      <c r="D13" s="42" t="s">
        <v>335</v>
      </c>
      <c r="E13" s="43"/>
      <c r="F13" s="44">
        <v>3</v>
      </c>
      <c r="G13" s="42">
        <v>3</v>
      </c>
      <c r="H13" s="45" t="b">
        <f>F13&gt;=G13</f>
        <v>1</v>
      </c>
      <c r="I13" s="45" t="s">
        <v>1624</v>
      </c>
    </row>
    <row r="14" spans="1:9" ht="15" customHeight="1" x14ac:dyDescent="0.25">
      <c r="B14" s="335"/>
      <c r="C14" s="46" t="s">
        <v>336</v>
      </c>
      <c r="D14" s="47" t="s">
        <v>337</v>
      </c>
      <c r="E14" s="48"/>
      <c r="F14" s="49">
        <v>3</v>
      </c>
      <c r="G14" s="47">
        <v>3</v>
      </c>
      <c r="H14" s="50" t="b">
        <f>F14&lt;=G14</f>
        <v>1</v>
      </c>
      <c r="I14" s="50" t="s">
        <v>1625</v>
      </c>
    </row>
    <row r="15" spans="1:9" ht="15" customHeight="1" thickBot="1" x14ac:dyDescent="0.3">
      <c r="B15" s="336"/>
      <c r="C15" s="67" t="s">
        <v>338</v>
      </c>
      <c r="D15" s="68" t="s">
        <v>339</v>
      </c>
      <c r="E15" s="69"/>
      <c r="F15" s="70">
        <v>2</v>
      </c>
      <c r="G15" s="68">
        <v>3</v>
      </c>
      <c r="H15" s="71" t="b">
        <f>F15&lt;&gt;G15</f>
        <v>1</v>
      </c>
      <c r="I15" s="71" t="s">
        <v>1626</v>
      </c>
    </row>
    <row r="16" spans="1:9" ht="42" thickTop="1" thickBot="1" x14ac:dyDescent="0.3">
      <c r="B16" s="77" t="s">
        <v>340</v>
      </c>
      <c r="C16" s="78" t="s">
        <v>341</v>
      </c>
      <c r="D16" s="79" t="s">
        <v>342</v>
      </c>
      <c r="E16" s="80" t="s">
        <v>1627</v>
      </c>
      <c r="F16" s="81" t="s">
        <v>358</v>
      </c>
      <c r="G16" s="82" t="s">
        <v>343</v>
      </c>
      <c r="H16" s="83" t="str">
        <f>F16&amp;" pas "&amp;G16</f>
        <v>ils sont pas là</v>
      </c>
      <c r="I16" s="83" t="s">
        <v>1628</v>
      </c>
    </row>
    <row r="17" spans="2:9" ht="30" customHeight="1" thickTop="1" x14ac:dyDescent="0.25">
      <c r="B17" s="338" t="s">
        <v>344</v>
      </c>
      <c r="C17" s="84" t="s">
        <v>345</v>
      </c>
      <c r="D17" s="85" t="s">
        <v>346</v>
      </c>
      <c r="E17" s="86" t="s">
        <v>1629</v>
      </c>
      <c r="F17" s="87"/>
      <c r="G17" s="88"/>
      <c r="H17" s="89">
        <f>SUM(F5:G15)</f>
        <v>56</v>
      </c>
      <c r="I17" s="140" t="s">
        <v>1630</v>
      </c>
    </row>
    <row r="18" spans="2:9" ht="30" customHeight="1" x14ac:dyDescent="0.25">
      <c r="B18" s="339"/>
      <c r="C18" s="341" t="s">
        <v>347</v>
      </c>
      <c r="D18" s="52" t="s">
        <v>348</v>
      </c>
      <c r="E18" s="48" t="s">
        <v>1631</v>
      </c>
      <c r="F18" s="49"/>
      <c r="G18" s="47"/>
      <c r="H18" s="50">
        <f>SUM(F5,G8,F15)</f>
        <v>7</v>
      </c>
      <c r="I18" s="141" t="s">
        <v>1632</v>
      </c>
    </row>
    <row r="19" spans="2:9" ht="40.5" x14ac:dyDescent="0.25">
      <c r="B19" s="339"/>
      <c r="C19" s="342"/>
      <c r="D19" s="53" t="s">
        <v>349</v>
      </c>
      <c r="E19" s="54" t="s">
        <v>1633</v>
      </c>
      <c r="F19" s="55"/>
      <c r="G19" s="56"/>
      <c r="H19" s="57">
        <f>SUM(F5:G8,F11:G15)</f>
        <v>47</v>
      </c>
      <c r="I19" s="142" t="s">
        <v>1634</v>
      </c>
    </row>
    <row r="20" spans="2:9" ht="40.5" x14ac:dyDescent="0.25">
      <c r="B20" s="339"/>
      <c r="C20" s="343" t="s">
        <v>350</v>
      </c>
      <c r="D20" s="58" t="s">
        <v>351</v>
      </c>
      <c r="E20" s="59" t="s">
        <v>352</v>
      </c>
      <c r="F20" s="60"/>
      <c r="G20" s="61"/>
      <c r="H20" s="62">
        <f>F7:G8 G8:H9</f>
        <v>3</v>
      </c>
      <c r="I20" s="143" t="s">
        <v>1635</v>
      </c>
    </row>
    <row r="21" spans="2:9" ht="30" customHeight="1" thickBot="1" x14ac:dyDescent="0.3">
      <c r="B21" s="340"/>
      <c r="C21" s="344"/>
      <c r="D21" s="90" t="s">
        <v>353</v>
      </c>
      <c r="E21" s="69" t="s">
        <v>354</v>
      </c>
      <c r="F21" s="70"/>
      <c r="G21" s="68"/>
      <c r="H21" s="71" t="e">
        <f>F6:G7 G8:H9</f>
        <v>#NULL!</v>
      </c>
      <c r="I21" s="144" t="s">
        <v>1636</v>
      </c>
    </row>
    <row r="22" spans="2:9" ht="14.25" thickTop="1" x14ac:dyDescent="0.25"/>
  </sheetData>
  <mergeCells count="6">
    <mergeCell ref="F4:G4"/>
    <mergeCell ref="B5:B9"/>
    <mergeCell ref="B10:B15"/>
    <mergeCell ref="B17:B21"/>
    <mergeCell ref="C18:C19"/>
    <mergeCell ref="C20:C21"/>
  </mergeCells>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XFD103"/>
  <sheetViews>
    <sheetView zoomScaleNormal="100" workbookViewId="0">
      <selection activeCell="A2" sqref="A2"/>
    </sheetView>
  </sheetViews>
  <sheetFormatPr baseColWidth="10" defaultRowHeight="15" customHeight="1" x14ac:dyDescent="0.25"/>
  <cols>
    <col min="1" max="1" width="2.7109375" style="12" customWidth="1"/>
    <col min="2" max="2" width="3.85546875" style="6" bestFit="1" customWidth="1"/>
    <col min="3" max="3" width="25.5703125" style="12" customWidth="1"/>
    <col min="4" max="4" width="25.140625" style="12" customWidth="1"/>
    <col min="5" max="5" width="54.140625" style="12" customWidth="1"/>
    <col min="6" max="6" width="15.28515625" style="104" customWidth="1"/>
    <col min="7" max="7" width="11.42578125" style="12" customWidth="1"/>
    <col min="8" max="8" width="12.7109375" style="12" customWidth="1"/>
    <col min="9" max="16384" width="11.42578125" style="12"/>
  </cols>
  <sheetData>
    <row r="1" spans="1:6 16384:16384" ht="12.95" customHeight="1" x14ac:dyDescent="0.25">
      <c r="A1" s="17" t="s">
        <v>720</v>
      </c>
    </row>
    <row r="2" spans="1:6 16384:16384" ht="12.95" customHeight="1" x14ac:dyDescent="0.25"/>
    <row r="3" spans="1:6 16384:16384" ht="19.5" thickBot="1" x14ac:dyDescent="0.3">
      <c r="A3" s="3"/>
      <c r="B3" s="145"/>
      <c r="C3" s="145" t="s">
        <v>306</v>
      </c>
      <c r="D3" s="145" t="s">
        <v>305</v>
      </c>
      <c r="E3" s="145" t="s">
        <v>304</v>
      </c>
    </row>
    <row r="4" spans="1:6 16384:16384" ht="15" customHeight="1" thickTop="1" x14ac:dyDescent="0.25">
      <c r="B4" s="6">
        <v>1</v>
      </c>
      <c r="C4" s="27" t="s">
        <v>303</v>
      </c>
      <c r="D4" s="27" t="s">
        <v>302</v>
      </c>
      <c r="E4" s="111" t="s">
        <v>167</v>
      </c>
    </row>
    <row r="5" spans="1:6 16384:16384" ht="15" customHeight="1" x14ac:dyDescent="0.25">
      <c r="B5" s="6">
        <f t="shared" ref="B5:B36" si="0">B4+1</f>
        <v>2</v>
      </c>
      <c r="C5" s="27" t="s">
        <v>301</v>
      </c>
      <c r="D5" s="27"/>
      <c r="E5" s="111" t="s">
        <v>300</v>
      </c>
    </row>
    <row r="6" spans="1:6 16384:16384" ht="15" customHeight="1" x14ac:dyDescent="0.25">
      <c r="B6" s="6">
        <f t="shared" si="0"/>
        <v>3</v>
      </c>
      <c r="C6" s="27" t="s">
        <v>299</v>
      </c>
      <c r="D6" s="27"/>
      <c r="E6" s="111" t="s">
        <v>298</v>
      </c>
      <c r="XFD6" s="12">
        <f>SUM(B6:XFC6)</f>
        <v>3</v>
      </c>
    </row>
    <row r="7" spans="1:6 16384:16384" ht="15" customHeight="1" x14ac:dyDescent="0.25">
      <c r="B7" s="6">
        <f t="shared" si="0"/>
        <v>4</v>
      </c>
      <c r="C7" s="31" t="s">
        <v>297</v>
      </c>
      <c r="D7" s="31"/>
      <c r="E7" s="112" t="s">
        <v>296</v>
      </c>
      <c r="XFD7" s="12">
        <f>SUM(B7:XFC7)</f>
        <v>4</v>
      </c>
    </row>
    <row r="8" spans="1:6 16384:16384" ht="15" customHeight="1" x14ac:dyDescent="0.25">
      <c r="B8" s="29">
        <f t="shared" si="0"/>
        <v>5</v>
      </c>
      <c r="C8" s="28" t="s">
        <v>295</v>
      </c>
      <c r="D8" s="28"/>
      <c r="E8" s="113" t="s">
        <v>294</v>
      </c>
      <c r="F8" s="305" t="s">
        <v>721</v>
      </c>
      <c r="XFD8" s="12">
        <f>SUM(B8:XFC8)</f>
        <v>5</v>
      </c>
    </row>
    <row r="9" spans="1:6 16384:16384" ht="15" customHeight="1" x14ac:dyDescent="0.25">
      <c r="B9" s="6">
        <f t="shared" si="0"/>
        <v>6</v>
      </c>
      <c r="C9" s="27" t="s">
        <v>293</v>
      </c>
      <c r="D9" s="27"/>
      <c r="E9" s="111" t="s">
        <v>292</v>
      </c>
      <c r="F9" s="105"/>
    </row>
    <row r="10" spans="1:6 16384:16384" ht="45" customHeight="1" x14ac:dyDescent="0.25">
      <c r="B10" s="103">
        <f t="shared" si="0"/>
        <v>7</v>
      </c>
      <c r="C10" s="31" t="s">
        <v>291</v>
      </c>
      <c r="D10" s="31"/>
      <c r="E10" s="112" t="s">
        <v>290</v>
      </c>
    </row>
    <row r="11" spans="1:6 16384:16384" ht="15" customHeight="1" x14ac:dyDescent="0.25">
      <c r="B11" s="6">
        <f t="shared" si="0"/>
        <v>8</v>
      </c>
      <c r="C11" s="27" t="s">
        <v>289</v>
      </c>
      <c r="D11" s="27" t="s">
        <v>288</v>
      </c>
      <c r="E11" s="111" t="s">
        <v>287</v>
      </c>
      <c r="F11" s="106"/>
    </row>
    <row r="12" spans="1:6 16384:16384" ht="15" customHeight="1" x14ac:dyDescent="0.25">
      <c r="B12" s="6">
        <f t="shared" si="0"/>
        <v>9</v>
      </c>
      <c r="C12" s="27" t="s">
        <v>286</v>
      </c>
      <c r="D12" s="27"/>
      <c r="E12" s="111" t="s">
        <v>285</v>
      </c>
    </row>
    <row r="13" spans="1:6 16384:16384" ht="15" customHeight="1" x14ac:dyDescent="0.25">
      <c r="B13" s="6">
        <f t="shared" si="0"/>
        <v>10</v>
      </c>
      <c r="C13" s="27" t="s">
        <v>284</v>
      </c>
      <c r="D13" s="27"/>
      <c r="E13" s="111" t="s">
        <v>283</v>
      </c>
    </row>
    <row r="14" spans="1:6 16384:16384" ht="15" customHeight="1" x14ac:dyDescent="0.25">
      <c r="B14" s="6">
        <f t="shared" si="0"/>
        <v>11</v>
      </c>
      <c r="C14" s="27" t="s">
        <v>282</v>
      </c>
      <c r="D14" s="27"/>
      <c r="E14" s="111" t="s">
        <v>281</v>
      </c>
    </row>
    <row r="15" spans="1:6 16384:16384" ht="15" customHeight="1" x14ac:dyDescent="0.25">
      <c r="B15" s="6">
        <f t="shared" si="0"/>
        <v>12</v>
      </c>
      <c r="C15" s="27" t="s">
        <v>280</v>
      </c>
      <c r="D15" s="27"/>
      <c r="E15" s="111" t="s">
        <v>279</v>
      </c>
    </row>
    <row r="16" spans="1:6 16384:16384" ht="30" customHeight="1" x14ac:dyDescent="0.25">
      <c r="B16" s="6">
        <f t="shared" si="0"/>
        <v>13</v>
      </c>
      <c r="C16" s="27" t="s">
        <v>278</v>
      </c>
      <c r="D16" s="27"/>
      <c r="E16" s="111" t="s">
        <v>277</v>
      </c>
    </row>
    <row r="17" spans="2:8" ht="30" customHeight="1" x14ac:dyDescent="0.25">
      <c r="B17" s="6">
        <f t="shared" si="0"/>
        <v>14</v>
      </c>
      <c r="C17" s="27" t="s">
        <v>276</v>
      </c>
      <c r="D17" s="27"/>
      <c r="E17" s="111" t="s">
        <v>275</v>
      </c>
    </row>
    <row r="18" spans="2:8" ht="30" customHeight="1" x14ac:dyDescent="0.25">
      <c r="B18" s="6">
        <f t="shared" si="0"/>
        <v>15</v>
      </c>
      <c r="C18" s="27" t="s">
        <v>274</v>
      </c>
      <c r="D18" s="27"/>
      <c r="E18" s="111" t="s">
        <v>273</v>
      </c>
    </row>
    <row r="19" spans="2:8" ht="30" customHeight="1" x14ac:dyDescent="0.25">
      <c r="B19" s="29">
        <f t="shared" si="0"/>
        <v>16</v>
      </c>
      <c r="C19" s="28" t="s">
        <v>272</v>
      </c>
      <c r="D19" s="28"/>
      <c r="E19" s="113" t="s">
        <v>271</v>
      </c>
      <c r="F19" s="305" t="s">
        <v>721</v>
      </c>
    </row>
    <row r="20" spans="2:8" ht="15" customHeight="1" x14ac:dyDescent="0.25">
      <c r="B20" s="103">
        <f t="shared" si="0"/>
        <v>17</v>
      </c>
      <c r="C20" s="31" t="s">
        <v>270</v>
      </c>
      <c r="D20" s="31" t="s">
        <v>269</v>
      </c>
      <c r="E20" s="112" t="s">
        <v>268</v>
      </c>
      <c r="F20" s="105"/>
    </row>
    <row r="21" spans="2:8" ht="15" customHeight="1" x14ac:dyDescent="0.25">
      <c r="B21" s="103">
        <f t="shared" si="0"/>
        <v>18</v>
      </c>
      <c r="C21" s="31" t="s">
        <v>267</v>
      </c>
      <c r="D21" s="109"/>
      <c r="E21" s="112" t="s">
        <v>266</v>
      </c>
    </row>
    <row r="22" spans="2:8" ht="15" customHeight="1" x14ac:dyDescent="0.25">
      <c r="B22" s="103">
        <f t="shared" si="0"/>
        <v>19</v>
      </c>
      <c r="C22" s="31" t="s">
        <v>265</v>
      </c>
      <c r="D22" s="110"/>
      <c r="E22" s="112" t="s">
        <v>264</v>
      </c>
    </row>
    <row r="23" spans="2:8" ht="15" customHeight="1" x14ac:dyDescent="0.25">
      <c r="B23" s="6">
        <f t="shared" si="0"/>
        <v>20</v>
      </c>
      <c r="C23" s="27" t="s">
        <v>263</v>
      </c>
      <c r="D23" s="27"/>
      <c r="E23" s="111" t="s">
        <v>262</v>
      </c>
    </row>
    <row r="24" spans="2:8" ht="45" customHeight="1" x14ac:dyDescent="0.25">
      <c r="B24" s="306">
        <f t="shared" si="0"/>
        <v>21</v>
      </c>
      <c r="C24" s="307" t="s">
        <v>261</v>
      </c>
      <c r="D24" s="307" t="s">
        <v>260</v>
      </c>
      <c r="E24" s="308" t="s">
        <v>259</v>
      </c>
      <c r="F24" s="293" t="s">
        <v>721</v>
      </c>
    </row>
    <row r="25" spans="2:8" ht="15" customHeight="1" x14ac:dyDescent="0.25">
      <c r="B25" s="6">
        <f t="shared" si="0"/>
        <v>22</v>
      </c>
      <c r="C25" s="27" t="s">
        <v>258</v>
      </c>
      <c r="D25" s="27"/>
      <c r="E25" s="111" t="s">
        <v>257</v>
      </c>
      <c r="F25" s="2"/>
    </row>
    <row r="26" spans="2:8" ht="30" customHeight="1" x14ac:dyDescent="0.25">
      <c r="B26" s="6">
        <f t="shared" si="0"/>
        <v>23</v>
      </c>
      <c r="C26" s="27" t="s">
        <v>256</v>
      </c>
      <c r="D26" s="27"/>
      <c r="E26" s="111" t="s">
        <v>255</v>
      </c>
      <c r="G26" s="3"/>
      <c r="H26" s="3"/>
    </row>
    <row r="27" spans="2:8" ht="30" customHeight="1" x14ac:dyDescent="0.25">
      <c r="B27" s="103">
        <f t="shared" si="0"/>
        <v>24</v>
      </c>
      <c r="C27" s="31" t="s">
        <v>254</v>
      </c>
      <c r="D27" s="31" t="s">
        <v>253</v>
      </c>
      <c r="E27" s="112" t="s">
        <v>252</v>
      </c>
      <c r="G27" s="3"/>
      <c r="H27" s="3"/>
    </row>
    <row r="28" spans="2:8" ht="15" customHeight="1" x14ac:dyDescent="0.25">
      <c r="B28" s="29">
        <f t="shared" si="0"/>
        <v>25</v>
      </c>
      <c r="C28" s="28" t="s">
        <v>251</v>
      </c>
      <c r="D28" s="28"/>
      <c r="E28" s="113" t="s">
        <v>250</v>
      </c>
      <c r="F28" s="305" t="s">
        <v>721</v>
      </c>
      <c r="G28" s="3"/>
      <c r="H28" s="3"/>
    </row>
    <row r="29" spans="2:8" ht="30" customHeight="1" x14ac:dyDescent="0.25">
      <c r="B29" s="6">
        <f t="shared" si="0"/>
        <v>26</v>
      </c>
      <c r="C29" s="27" t="s">
        <v>249</v>
      </c>
      <c r="D29" s="27"/>
      <c r="E29" s="111" t="s">
        <v>248</v>
      </c>
      <c r="G29" s="3"/>
    </row>
    <row r="30" spans="2:8" ht="15" customHeight="1" x14ac:dyDescent="0.25">
      <c r="B30" s="6">
        <f t="shared" si="0"/>
        <v>27</v>
      </c>
      <c r="C30" s="27" t="s">
        <v>247</v>
      </c>
      <c r="D30" s="27"/>
      <c r="E30" s="111" t="s">
        <v>246</v>
      </c>
    </row>
    <row r="31" spans="2:8" ht="15" customHeight="1" x14ac:dyDescent="0.25">
      <c r="B31" s="6">
        <f t="shared" si="0"/>
        <v>28</v>
      </c>
      <c r="C31" s="31" t="s">
        <v>245</v>
      </c>
      <c r="D31" s="31"/>
      <c r="E31" s="112" t="s">
        <v>244</v>
      </c>
    </row>
    <row r="32" spans="2:8" ht="15" customHeight="1" x14ac:dyDescent="0.25">
      <c r="B32" s="6">
        <f t="shared" si="0"/>
        <v>29</v>
      </c>
      <c r="C32" s="31" t="s">
        <v>243</v>
      </c>
      <c r="D32" s="31" t="s">
        <v>242</v>
      </c>
      <c r="E32" s="112" t="s">
        <v>241</v>
      </c>
    </row>
    <row r="33" spans="2:6" ht="30" customHeight="1" x14ac:dyDescent="0.25">
      <c r="B33" s="6">
        <f t="shared" si="0"/>
        <v>30</v>
      </c>
      <c r="C33" s="27" t="s">
        <v>240</v>
      </c>
      <c r="D33" s="27"/>
      <c r="E33" s="111" t="s">
        <v>239</v>
      </c>
    </row>
    <row r="34" spans="2:6" ht="15" customHeight="1" x14ac:dyDescent="0.25">
      <c r="B34" s="6">
        <f t="shared" si="0"/>
        <v>31</v>
      </c>
      <c r="C34" s="27" t="s">
        <v>238</v>
      </c>
      <c r="D34" s="27" t="s">
        <v>237</v>
      </c>
      <c r="E34" s="111" t="s">
        <v>236</v>
      </c>
    </row>
    <row r="35" spans="2:6" ht="15" customHeight="1" x14ac:dyDescent="0.25">
      <c r="B35" s="6">
        <f t="shared" si="0"/>
        <v>32</v>
      </c>
      <c r="C35" s="27" t="s">
        <v>235</v>
      </c>
      <c r="D35" s="27"/>
      <c r="E35" s="111" t="s">
        <v>234</v>
      </c>
    </row>
    <row r="36" spans="2:6" ht="15" customHeight="1" x14ac:dyDescent="0.25">
      <c r="B36" s="6">
        <f t="shared" si="0"/>
        <v>33</v>
      </c>
      <c r="C36" s="27" t="s">
        <v>233</v>
      </c>
      <c r="D36" s="27" t="s">
        <v>232</v>
      </c>
      <c r="E36" s="111" t="s">
        <v>176</v>
      </c>
    </row>
    <row r="37" spans="2:6" ht="15" customHeight="1" x14ac:dyDescent="0.25">
      <c r="B37" s="6">
        <f t="shared" ref="B37:B68" si="1">B36+1</f>
        <v>34</v>
      </c>
      <c r="C37" s="30" t="s">
        <v>231</v>
      </c>
      <c r="D37" s="30"/>
      <c r="E37" s="111" t="s">
        <v>230</v>
      </c>
    </row>
    <row r="38" spans="2:6" ht="30" customHeight="1" x14ac:dyDescent="0.25">
      <c r="B38" s="6">
        <f t="shared" si="1"/>
        <v>35</v>
      </c>
      <c r="C38" s="27" t="s">
        <v>229</v>
      </c>
      <c r="D38" s="27"/>
      <c r="E38" s="111" t="s">
        <v>228</v>
      </c>
    </row>
    <row r="39" spans="2:6" ht="30" customHeight="1" x14ac:dyDescent="0.25">
      <c r="B39" s="6">
        <f t="shared" si="1"/>
        <v>36</v>
      </c>
      <c r="C39" s="30" t="s">
        <v>227</v>
      </c>
      <c r="D39" s="30"/>
      <c r="E39" s="111" t="s">
        <v>226</v>
      </c>
    </row>
    <row r="40" spans="2:6" ht="15" customHeight="1" x14ac:dyDescent="0.25">
      <c r="B40" s="6">
        <f t="shared" si="1"/>
        <v>37</v>
      </c>
      <c r="C40" s="36" t="s">
        <v>225</v>
      </c>
      <c r="D40" s="36"/>
      <c r="E40" s="111" t="s">
        <v>224</v>
      </c>
    </row>
    <row r="41" spans="2:6" ht="15" customHeight="1" x14ac:dyDescent="0.25">
      <c r="B41" s="6">
        <f t="shared" si="1"/>
        <v>38</v>
      </c>
      <c r="C41" s="27" t="s">
        <v>223</v>
      </c>
      <c r="D41" s="27"/>
      <c r="E41" s="111" t="s">
        <v>222</v>
      </c>
    </row>
    <row r="42" spans="2:6" ht="15" customHeight="1" x14ac:dyDescent="0.25">
      <c r="B42" s="6">
        <f t="shared" si="1"/>
        <v>39</v>
      </c>
      <c r="C42" s="35" t="s">
        <v>221</v>
      </c>
      <c r="D42" s="35"/>
      <c r="E42" s="111" t="s">
        <v>220</v>
      </c>
    </row>
    <row r="43" spans="2:6" ht="30" customHeight="1" x14ac:dyDescent="0.25">
      <c r="B43" s="6">
        <f t="shared" si="1"/>
        <v>40</v>
      </c>
      <c r="C43" s="27" t="s">
        <v>219</v>
      </c>
      <c r="D43" s="27"/>
      <c r="E43" s="111" t="s">
        <v>218</v>
      </c>
    </row>
    <row r="44" spans="2:6" ht="15" customHeight="1" x14ac:dyDescent="0.25">
      <c r="B44" s="6">
        <f t="shared" si="1"/>
        <v>41</v>
      </c>
      <c r="C44" s="27" t="s">
        <v>217</v>
      </c>
      <c r="D44" s="27"/>
      <c r="E44" s="111" t="s">
        <v>216</v>
      </c>
    </row>
    <row r="45" spans="2:6" ht="15" customHeight="1" x14ac:dyDescent="0.25">
      <c r="B45" s="6">
        <f t="shared" si="1"/>
        <v>42</v>
      </c>
      <c r="C45" s="27" t="s">
        <v>215</v>
      </c>
      <c r="D45" s="27" t="s">
        <v>214</v>
      </c>
      <c r="E45" s="111" t="s">
        <v>213</v>
      </c>
    </row>
    <row r="46" spans="2:6" ht="15" customHeight="1" x14ac:dyDescent="0.25">
      <c r="B46" s="6">
        <f t="shared" si="1"/>
        <v>43</v>
      </c>
      <c r="C46" s="27" t="s">
        <v>212</v>
      </c>
      <c r="D46" s="27"/>
      <c r="E46" s="111" t="s">
        <v>211</v>
      </c>
    </row>
    <row r="47" spans="2:6" ht="30" customHeight="1" x14ac:dyDescent="0.25">
      <c r="B47" s="29">
        <f t="shared" si="1"/>
        <v>44</v>
      </c>
      <c r="C47" s="28" t="s">
        <v>210</v>
      </c>
      <c r="D47" s="28" t="s">
        <v>209</v>
      </c>
      <c r="E47" s="113" t="s">
        <v>208</v>
      </c>
      <c r="F47" s="305" t="s">
        <v>721</v>
      </c>
    </row>
    <row r="48" spans="2:6" ht="45" customHeight="1" x14ac:dyDescent="0.25">
      <c r="B48" s="6">
        <f t="shared" si="1"/>
        <v>45</v>
      </c>
      <c r="C48" s="31" t="s">
        <v>207</v>
      </c>
      <c r="D48" s="31"/>
      <c r="E48" s="112" t="s">
        <v>206</v>
      </c>
    </row>
    <row r="49" spans="2:6" ht="60" customHeight="1" x14ac:dyDescent="0.25">
      <c r="B49" s="6">
        <f t="shared" si="1"/>
        <v>46</v>
      </c>
      <c r="C49" s="31" t="s">
        <v>205</v>
      </c>
      <c r="D49" s="31"/>
      <c r="E49" s="112" t="s">
        <v>204</v>
      </c>
    </row>
    <row r="50" spans="2:6" ht="15" customHeight="1" x14ac:dyDescent="0.25">
      <c r="B50" s="6">
        <f t="shared" si="1"/>
        <v>47</v>
      </c>
      <c r="C50" s="31" t="s">
        <v>203</v>
      </c>
      <c r="D50" s="31" t="s">
        <v>202</v>
      </c>
      <c r="E50" s="112" t="s">
        <v>138</v>
      </c>
    </row>
    <row r="51" spans="2:6" ht="15" customHeight="1" x14ac:dyDescent="0.25">
      <c r="B51" s="6">
        <f t="shared" si="1"/>
        <v>48</v>
      </c>
      <c r="C51" s="31" t="s">
        <v>201</v>
      </c>
      <c r="D51" s="31"/>
      <c r="E51" s="112" t="s">
        <v>200</v>
      </c>
    </row>
    <row r="52" spans="2:6" ht="15" customHeight="1" x14ac:dyDescent="0.25">
      <c r="B52" s="6">
        <f t="shared" si="1"/>
        <v>49</v>
      </c>
      <c r="C52" s="27" t="s">
        <v>199</v>
      </c>
      <c r="D52" s="34"/>
      <c r="E52" s="111" t="s">
        <v>198</v>
      </c>
      <c r="F52" s="107"/>
    </row>
    <row r="53" spans="2:6" ht="30" customHeight="1" x14ac:dyDescent="0.25">
      <c r="B53" s="6">
        <f t="shared" si="1"/>
        <v>50</v>
      </c>
      <c r="C53" s="27" t="s">
        <v>197</v>
      </c>
      <c r="D53" s="34"/>
      <c r="E53" s="111" t="s">
        <v>196</v>
      </c>
      <c r="F53" s="107"/>
    </row>
    <row r="54" spans="2:6" ht="30" customHeight="1" x14ac:dyDescent="0.25">
      <c r="B54" s="6">
        <f t="shared" si="1"/>
        <v>51</v>
      </c>
      <c r="C54" s="31" t="s">
        <v>195</v>
      </c>
      <c r="D54" s="31"/>
      <c r="E54" s="112" t="s">
        <v>194</v>
      </c>
    </row>
    <row r="55" spans="2:6" ht="30" customHeight="1" x14ac:dyDescent="0.25">
      <c r="B55" s="6">
        <f t="shared" si="1"/>
        <v>52</v>
      </c>
      <c r="C55" s="33" t="s">
        <v>193</v>
      </c>
      <c r="D55" s="33"/>
      <c r="E55" s="112" t="s">
        <v>2328</v>
      </c>
    </row>
    <row r="56" spans="2:6" ht="30" customHeight="1" x14ac:dyDescent="0.25">
      <c r="B56" s="29">
        <f t="shared" si="1"/>
        <v>53</v>
      </c>
      <c r="C56" s="28" t="s">
        <v>192</v>
      </c>
      <c r="D56" s="28"/>
      <c r="E56" s="113" t="s">
        <v>722</v>
      </c>
      <c r="F56" s="305" t="s">
        <v>721</v>
      </c>
    </row>
    <row r="57" spans="2:6" ht="30" customHeight="1" x14ac:dyDescent="0.25">
      <c r="B57" s="6">
        <f t="shared" si="1"/>
        <v>54</v>
      </c>
      <c r="C57" s="27" t="s">
        <v>191</v>
      </c>
      <c r="D57" s="27"/>
      <c r="E57" s="111" t="s">
        <v>190</v>
      </c>
    </row>
    <row r="58" spans="2:6" ht="30" customHeight="1" x14ac:dyDescent="0.25">
      <c r="B58" s="103">
        <f t="shared" si="1"/>
        <v>55</v>
      </c>
      <c r="C58" s="31" t="s">
        <v>189</v>
      </c>
      <c r="D58" s="31"/>
      <c r="E58" s="112" t="s">
        <v>188</v>
      </c>
    </row>
    <row r="59" spans="2:6" ht="30" customHeight="1" x14ac:dyDescent="0.25">
      <c r="B59" s="6">
        <f t="shared" si="1"/>
        <v>56</v>
      </c>
      <c r="C59" s="27" t="s">
        <v>187</v>
      </c>
      <c r="D59" s="27"/>
      <c r="E59" s="111" t="s">
        <v>186</v>
      </c>
    </row>
    <row r="60" spans="2:6" ht="30" customHeight="1" x14ac:dyDescent="0.25">
      <c r="B60" s="29">
        <f t="shared" si="1"/>
        <v>57</v>
      </c>
      <c r="C60" s="28" t="s">
        <v>185</v>
      </c>
      <c r="D60" s="28" t="s">
        <v>184</v>
      </c>
      <c r="E60" s="113" t="s">
        <v>183</v>
      </c>
      <c r="F60" s="305" t="s">
        <v>721</v>
      </c>
    </row>
    <row r="61" spans="2:6" ht="15" customHeight="1" x14ac:dyDescent="0.25">
      <c r="B61" s="6">
        <f t="shared" si="1"/>
        <v>58</v>
      </c>
      <c r="C61" s="32" t="s">
        <v>182</v>
      </c>
      <c r="D61" s="32"/>
      <c r="E61" s="111" t="s">
        <v>181</v>
      </c>
    </row>
    <row r="62" spans="2:6" ht="15" customHeight="1" x14ac:dyDescent="0.25">
      <c r="B62" s="29">
        <f t="shared" si="1"/>
        <v>59</v>
      </c>
      <c r="C62" s="28" t="s">
        <v>180</v>
      </c>
      <c r="D62" s="28"/>
      <c r="E62" s="113" t="s">
        <v>179</v>
      </c>
      <c r="F62" s="305" t="s">
        <v>721</v>
      </c>
    </row>
    <row r="63" spans="2:6" ht="15" customHeight="1" x14ac:dyDescent="0.25">
      <c r="B63" s="6">
        <f t="shared" si="1"/>
        <v>60</v>
      </c>
      <c r="C63" s="27" t="s">
        <v>178</v>
      </c>
      <c r="D63" s="27" t="s">
        <v>177</v>
      </c>
      <c r="E63" s="111" t="s">
        <v>176</v>
      </c>
    </row>
    <row r="64" spans="2:6" ht="15" customHeight="1" x14ac:dyDescent="0.25">
      <c r="B64" s="29">
        <f t="shared" si="1"/>
        <v>61</v>
      </c>
      <c r="C64" s="28" t="s">
        <v>175</v>
      </c>
      <c r="D64" s="28"/>
      <c r="E64" s="113" t="s">
        <v>174</v>
      </c>
      <c r="F64" s="305" t="s">
        <v>721</v>
      </c>
    </row>
    <row r="65" spans="2:6" ht="15" customHeight="1" x14ac:dyDescent="0.25">
      <c r="B65" s="6">
        <f t="shared" si="1"/>
        <v>62</v>
      </c>
      <c r="C65" s="31" t="s">
        <v>173</v>
      </c>
      <c r="D65" s="31"/>
      <c r="E65" s="112" t="s">
        <v>172</v>
      </c>
    </row>
    <row r="66" spans="2:6" ht="15" customHeight="1" x14ac:dyDescent="0.25">
      <c r="B66" s="103">
        <f t="shared" si="1"/>
        <v>63</v>
      </c>
      <c r="C66" s="31" t="s">
        <v>171</v>
      </c>
      <c r="D66" s="31"/>
      <c r="E66" s="112" t="s">
        <v>170</v>
      </c>
      <c r="F66" s="106"/>
    </row>
    <row r="67" spans="2:6" ht="15" customHeight="1" x14ac:dyDescent="0.25">
      <c r="B67" s="6">
        <f t="shared" si="1"/>
        <v>64</v>
      </c>
      <c r="C67" s="27" t="s">
        <v>169</v>
      </c>
      <c r="D67" s="27" t="s">
        <v>168</v>
      </c>
      <c r="E67" s="111" t="s">
        <v>167</v>
      </c>
    </row>
    <row r="68" spans="2:6" ht="15" customHeight="1" x14ac:dyDescent="0.25">
      <c r="B68" s="103">
        <f t="shared" si="1"/>
        <v>65</v>
      </c>
      <c r="C68" s="31" t="s">
        <v>166</v>
      </c>
      <c r="D68" s="31" t="s">
        <v>165</v>
      </c>
      <c r="E68" s="112" t="s">
        <v>164</v>
      </c>
    </row>
    <row r="69" spans="2:6" ht="15" customHeight="1" x14ac:dyDescent="0.25">
      <c r="B69" s="103">
        <f t="shared" ref="B69:B90" si="2">B68+1</f>
        <v>66</v>
      </c>
      <c r="C69" s="31" t="s">
        <v>163</v>
      </c>
      <c r="D69" s="31"/>
      <c r="E69" s="112" t="s">
        <v>162</v>
      </c>
    </row>
    <row r="70" spans="2:6" ht="15" customHeight="1" x14ac:dyDescent="0.25">
      <c r="B70" s="306">
        <f t="shared" si="2"/>
        <v>67</v>
      </c>
      <c r="C70" s="307" t="s">
        <v>161</v>
      </c>
      <c r="D70" s="307"/>
      <c r="E70" s="308" t="s">
        <v>160</v>
      </c>
      <c r="F70" s="292" t="s">
        <v>721</v>
      </c>
    </row>
    <row r="71" spans="2:6" ht="30" customHeight="1" x14ac:dyDescent="0.25">
      <c r="B71" s="103">
        <f t="shared" si="2"/>
        <v>68</v>
      </c>
      <c r="C71" s="31" t="s">
        <v>159</v>
      </c>
      <c r="D71" s="31"/>
      <c r="E71" s="112" t="s">
        <v>158</v>
      </c>
    </row>
    <row r="72" spans="2:6" ht="45" customHeight="1" x14ac:dyDescent="0.25">
      <c r="B72" s="103">
        <f t="shared" si="2"/>
        <v>69</v>
      </c>
      <c r="C72" s="31" t="s">
        <v>157</v>
      </c>
      <c r="D72" s="31"/>
      <c r="E72" s="112" t="s">
        <v>156</v>
      </c>
    </row>
    <row r="73" spans="2:6" ht="45" customHeight="1" x14ac:dyDescent="0.25">
      <c r="B73" s="29">
        <f t="shared" si="2"/>
        <v>70</v>
      </c>
      <c r="C73" s="28" t="s">
        <v>155</v>
      </c>
      <c r="D73" s="28"/>
      <c r="E73" s="113" t="s">
        <v>154</v>
      </c>
      <c r="F73" s="305" t="s">
        <v>721</v>
      </c>
    </row>
    <row r="74" spans="2:6" ht="15" customHeight="1" x14ac:dyDescent="0.25">
      <c r="B74" s="6">
        <f t="shared" si="2"/>
        <v>71</v>
      </c>
      <c r="C74" s="27" t="s">
        <v>153</v>
      </c>
      <c r="D74" s="27"/>
      <c r="E74" s="111" t="s">
        <v>152</v>
      </c>
    </row>
    <row r="75" spans="2:6" ht="15" customHeight="1" x14ac:dyDescent="0.25">
      <c r="B75" s="6">
        <f t="shared" si="2"/>
        <v>72</v>
      </c>
      <c r="C75" s="27" t="s">
        <v>151</v>
      </c>
      <c r="D75" s="27"/>
      <c r="E75" s="111" t="s">
        <v>150</v>
      </c>
    </row>
    <row r="76" spans="2:6" ht="15" customHeight="1" x14ac:dyDescent="0.25">
      <c r="B76" s="6">
        <f t="shared" si="2"/>
        <v>73</v>
      </c>
      <c r="C76" s="30" t="s">
        <v>149</v>
      </c>
      <c r="D76" s="30"/>
      <c r="E76" s="111" t="s">
        <v>148</v>
      </c>
    </row>
    <row r="77" spans="2:6" ht="15" customHeight="1" x14ac:dyDescent="0.25">
      <c r="B77" s="6">
        <f t="shared" si="2"/>
        <v>74</v>
      </c>
      <c r="C77" s="27" t="s">
        <v>147</v>
      </c>
      <c r="D77" s="27"/>
      <c r="E77" s="111" t="s">
        <v>146</v>
      </c>
    </row>
    <row r="78" spans="2:6" ht="30" customHeight="1" x14ac:dyDescent="0.25">
      <c r="B78" s="6">
        <f t="shared" si="2"/>
        <v>75</v>
      </c>
      <c r="C78" s="27" t="s">
        <v>145</v>
      </c>
      <c r="D78" s="27" t="s">
        <v>144</v>
      </c>
      <c r="E78" s="111" t="s">
        <v>143</v>
      </c>
    </row>
    <row r="79" spans="2:6" ht="15" customHeight="1" x14ac:dyDescent="0.25">
      <c r="B79" s="6">
        <f t="shared" si="2"/>
        <v>76</v>
      </c>
      <c r="C79" s="27" t="s">
        <v>142</v>
      </c>
      <c r="D79" s="27"/>
      <c r="E79" s="111" t="s">
        <v>141</v>
      </c>
    </row>
    <row r="80" spans="2:6" ht="15" customHeight="1" x14ac:dyDescent="0.25">
      <c r="B80" s="6">
        <f t="shared" si="2"/>
        <v>77</v>
      </c>
      <c r="C80" s="27" t="s">
        <v>140</v>
      </c>
      <c r="D80" s="27" t="s">
        <v>139</v>
      </c>
      <c r="E80" s="111" t="s">
        <v>138</v>
      </c>
    </row>
    <row r="81" spans="2:6" ht="15" customHeight="1" x14ac:dyDescent="0.25">
      <c r="B81" s="6">
        <f t="shared" si="2"/>
        <v>78</v>
      </c>
      <c r="C81" s="27" t="s">
        <v>137</v>
      </c>
      <c r="D81" s="27"/>
      <c r="E81" s="111" t="s">
        <v>136</v>
      </c>
      <c r="F81" s="108"/>
    </row>
    <row r="82" spans="2:6" ht="30" customHeight="1" x14ac:dyDescent="0.25">
      <c r="B82" s="6">
        <f t="shared" si="2"/>
        <v>79</v>
      </c>
      <c r="C82" s="27" t="s">
        <v>135</v>
      </c>
      <c r="D82" s="27"/>
      <c r="E82" s="111" t="s">
        <v>134</v>
      </c>
    </row>
    <row r="83" spans="2:6" ht="30" customHeight="1" x14ac:dyDescent="0.25">
      <c r="B83" s="6">
        <f t="shared" si="2"/>
        <v>80</v>
      </c>
      <c r="C83" s="27" t="s">
        <v>133</v>
      </c>
      <c r="D83" s="27" t="s">
        <v>132</v>
      </c>
      <c r="E83" s="111" t="s">
        <v>119</v>
      </c>
    </row>
    <row r="84" spans="2:6" ht="30" customHeight="1" x14ac:dyDescent="0.25">
      <c r="B84" s="103">
        <f t="shared" si="2"/>
        <v>81</v>
      </c>
      <c r="C84" s="31" t="s">
        <v>131</v>
      </c>
      <c r="D84" s="31" t="s">
        <v>130</v>
      </c>
      <c r="E84" s="112" t="s">
        <v>129</v>
      </c>
    </row>
    <row r="85" spans="2:6" ht="15" customHeight="1" x14ac:dyDescent="0.25">
      <c r="B85" s="6">
        <f t="shared" si="2"/>
        <v>82</v>
      </c>
      <c r="C85" s="27" t="s">
        <v>128</v>
      </c>
      <c r="D85" s="27"/>
      <c r="E85" s="111" t="s">
        <v>127</v>
      </c>
    </row>
    <row r="86" spans="2:6" ht="15" customHeight="1" x14ac:dyDescent="0.25">
      <c r="B86" s="6">
        <f t="shared" si="2"/>
        <v>83</v>
      </c>
      <c r="C86" s="27" t="s">
        <v>126</v>
      </c>
      <c r="D86" s="27"/>
      <c r="E86" s="111" t="s">
        <v>125</v>
      </c>
    </row>
    <row r="87" spans="2:6" ht="40.5" x14ac:dyDescent="0.25">
      <c r="B87" s="103">
        <f t="shared" si="2"/>
        <v>84</v>
      </c>
      <c r="C87" s="31" t="s">
        <v>124</v>
      </c>
      <c r="D87" s="31"/>
      <c r="E87" s="112" t="s">
        <v>123</v>
      </c>
    </row>
    <row r="88" spans="2:6" ht="15" customHeight="1" x14ac:dyDescent="0.25">
      <c r="B88" s="6">
        <f t="shared" si="2"/>
        <v>85</v>
      </c>
      <c r="C88" s="27" t="s">
        <v>122</v>
      </c>
      <c r="D88" s="27"/>
      <c r="E88" s="111" t="s">
        <v>121</v>
      </c>
    </row>
    <row r="89" spans="2:6" ht="15" customHeight="1" x14ac:dyDescent="0.25">
      <c r="B89" s="6">
        <f t="shared" si="2"/>
        <v>86</v>
      </c>
      <c r="C89" s="27" t="s">
        <v>120</v>
      </c>
      <c r="D89" s="27"/>
      <c r="E89" s="111" t="s">
        <v>119</v>
      </c>
    </row>
    <row r="90" spans="2:6" ht="15" customHeight="1" x14ac:dyDescent="0.25">
      <c r="B90" s="6">
        <f t="shared" si="2"/>
        <v>87</v>
      </c>
    </row>
    <row r="91" spans="2:6" ht="15" customHeight="1" x14ac:dyDescent="0.25">
      <c r="C91" s="27"/>
      <c r="D91" s="27"/>
      <c r="E91" s="27"/>
    </row>
    <row r="92" spans="2:6" ht="15" customHeight="1" x14ac:dyDescent="0.25">
      <c r="C92" s="27"/>
      <c r="D92" s="27"/>
      <c r="E92" s="27"/>
    </row>
    <row r="94" spans="2:6" ht="15" customHeight="1" x14ac:dyDescent="0.25">
      <c r="C94" s="25"/>
      <c r="D94" s="25"/>
      <c r="E94" s="25"/>
    </row>
    <row r="95" spans="2:6" ht="15" customHeight="1" x14ac:dyDescent="0.25">
      <c r="C95" s="26"/>
      <c r="D95" s="26"/>
      <c r="E95" s="25"/>
    </row>
    <row r="96" spans="2:6" ht="15" customHeight="1" x14ac:dyDescent="0.25">
      <c r="C96" s="25"/>
      <c r="D96" s="25"/>
      <c r="E96" s="25"/>
    </row>
    <row r="97" spans="3:6" ht="15" customHeight="1" x14ac:dyDescent="0.25">
      <c r="C97" s="25"/>
      <c r="D97" s="25"/>
      <c r="E97" s="25"/>
    </row>
    <row r="98" spans="3:6" ht="15" customHeight="1" x14ac:dyDescent="0.25">
      <c r="C98" s="26"/>
      <c r="D98" s="26"/>
      <c r="E98" s="25"/>
      <c r="F98" s="2"/>
    </row>
    <row r="99" spans="3:6" ht="15" customHeight="1" x14ac:dyDescent="0.25">
      <c r="F99" s="2"/>
    </row>
    <row r="100" spans="3:6" ht="15" customHeight="1" x14ac:dyDescent="0.25">
      <c r="F100" s="2"/>
    </row>
    <row r="101" spans="3:6" ht="15" customHeight="1" x14ac:dyDescent="0.25">
      <c r="F101" s="2"/>
    </row>
    <row r="102" spans="3:6" ht="15" customHeight="1" x14ac:dyDescent="0.25">
      <c r="F102" s="2"/>
    </row>
    <row r="103" spans="3:6" ht="15" customHeight="1" x14ac:dyDescent="0.25">
      <c r="F103" s="2"/>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colBreaks count="1" manualBreakCount="1">
    <brk id="5"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W371"/>
  <sheetViews>
    <sheetView workbookViewId="0">
      <pane ySplit="4" topLeftCell="A41" activePane="bottomLeft" state="frozen"/>
      <selection activeCell="A2" sqref="A2"/>
      <selection pane="bottomLeft" activeCell="A2" sqref="A2"/>
    </sheetView>
  </sheetViews>
  <sheetFormatPr baseColWidth="10" defaultRowHeight="15" customHeight="1" x14ac:dyDescent="0.25"/>
  <cols>
    <col min="1" max="1" width="3.85546875" style="92" customWidth="1"/>
    <col min="2" max="2" width="5.28515625" style="92" customWidth="1"/>
    <col min="3" max="3" width="25.7109375" style="92" bestFit="1" customWidth="1"/>
    <col min="4" max="5" width="36.5703125" style="93" customWidth="1"/>
    <col min="6" max="6" width="81.140625" style="92" customWidth="1"/>
    <col min="7" max="7" width="11.42578125" style="92"/>
    <col min="8" max="8" width="12.42578125" style="92" customWidth="1"/>
    <col min="9" max="9" width="15.28515625" style="92" customWidth="1"/>
    <col min="10" max="10" width="18.28515625" style="92" customWidth="1"/>
    <col min="11" max="11" width="18.42578125" style="92" customWidth="1"/>
    <col min="12" max="15" width="11.42578125" style="92"/>
    <col min="16" max="23" width="11.42578125" style="94"/>
    <col min="24" max="16384" width="11.42578125" style="92"/>
  </cols>
  <sheetData>
    <row r="1" spans="1:17" ht="15" customHeight="1" x14ac:dyDescent="0.25">
      <c r="A1" s="91" t="s">
        <v>1577</v>
      </c>
    </row>
    <row r="2" spans="1:17" ht="15" customHeight="1" x14ac:dyDescent="0.3">
      <c r="B2" s="95" t="s">
        <v>360</v>
      </c>
    </row>
    <row r="4" spans="1:17" ht="26.25" customHeight="1" thickBot="1" x14ac:dyDescent="0.3">
      <c r="C4" s="145" t="s">
        <v>2380</v>
      </c>
      <c r="D4" s="145" t="s">
        <v>362</v>
      </c>
      <c r="E4" s="145" t="s">
        <v>2379</v>
      </c>
      <c r="F4" s="145" t="s">
        <v>363</v>
      </c>
      <c r="G4" s="145" t="s">
        <v>364</v>
      </c>
      <c r="H4" s="145" t="s">
        <v>365</v>
      </c>
      <c r="I4" s="145" t="s">
        <v>363</v>
      </c>
      <c r="J4" s="145" t="s">
        <v>312</v>
      </c>
      <c r="K4" s="37" t="s">
        <v>2357</v>
      </c>
    </row>
    <row r="5" spans="1:17" ht="15" customHeight="1" thickTop="1" x14ac:dyDescent="0.3">
      <c r="B5" s="96">
        <v>1</v>
      </c>
      <c r="C5" s="92" t="s">
        <v>366</v>
      </c>
      <c r="D5" s="93" t="s">
        <v>367</v>
      </c>
      <c r="P5" s="97" t="s">
        <v>368</v>
      </c>
    </row>
    <row r="6" spans="1:17" ht="15" customHeight="1" x14ac:dyDescent="0.25">
      <c r="B6" s="96">
        <v>2</v>
      </c>
      <c r="C6" s="92" t="s">
        <v>366</v>
      </c>
      <c r="D6" s="93" t="s">
        <v>369</v>
      </c>
      <c r="G6" s="92" t="s">
        <v>2381</v>
      </c>
      <c r="H6" s="92" t="s">
        <v>2384</v>
      </c>
      <c r="I6" s="92" t="s">
        <v>2382</v>
      </c>
      <c r="J6" s="309">
        <f>SLN(20000,3500,10)</f>
        <v>1650</v>
      </c>
      <c r="K6" s="92" t="s">
        <v>2383</v>
      </c>
    </row>
    <row r="7" spans="1:17" ht="15" customHeight="1" x14ac:dyDescent="0.25">
      <c r="B7" s="96">
        <v>3</v>
      </c>
      <c r="C7" s="92" t="s">
        <v>366</v>
      </c>
      <c r="D7" s="93" t="s">
        <v>370</v>
      </c>
      <c r="G7" s="92" t="s">
        <v>2385</v>
      </c>
      <c r="H7" s="92" t="s">
        <v>2386</v>
      </c>
      <c r="I7" s="92" t="s">
        <v>2387</v>
      </c>
      <c r="J7" s="92">
        <f>AMORLINC(20000,DATE(2002,2,2),DATE(2002,12,31),3500,8,1/10,4)</f>
        <v>677.77777777777737</v>
      </c>
      <c r="K7" s="92" t="s">
        <v>2388</v>
      </c>
      <c r="P7" s="94" t="s">
        <v>371</v>
      </c>
    </row>
    <row r="8" spans="1:17" ht="15" customHeight="1" x14ac:dyDescent="0.25">
      <c r="B8" s="96"/>
    </row>
    <row r="9" spans="1:17" ht="15" customHeight="1" x14ac:dyDescent="0.25">
      <c r="B9" s="96"/>
    </row>
    <row r="10" spans="1:17" ht="15" customHeight="1" x14ac:dyDescent="0.25">
      <c r="B10" s="96"/>
    </row>
    <row r="11" spans="1:17" ht="15" customHeight="1" x14ac:dyDescent="0.25">
      <c r="B11" s="96"/>
    </row>
    <row r="12" spans="1:17" ht="15" customHeight="1" x14ac:dyDescent="0.25">
      <c r="B12" s="96"/>
    </row>
    <row r="13" spans="1:17" ht="15" customHeight="1" x14ac:dyDescent="0.25">
      <c r="B13" s="96"/>
    </row>
    <row r="14" spans="1:17" ht="15" customHeight="1" x14ac:dyDescent="0.25">
      <c r="B14" s="96">
        <v>4</v>
      </c>
      <c r="C14" s="92" t="s">
        <v>366</v>
      </c>
      <c r="D14" s="93" t="s">
        <v>372</v>
      </c>
      <c r="Q14" s="94" t="s">
        <v>373</v>
      </c>
    </row>
    <row r="15" spans="1:17" ht="15" customHeight="1" x14ac:dyDescent="0.25">
      <c r="B15" s="96">
        <v>5</v>
      </c>
      <c r="C15" s="92" t="s">
        <v>366</v>
      </c>
      <c r="D15" s="93" t="s">
        <v>374</v>
      </c>
      <c r="Q15" s="94" t="s">
        <v>375</v>
      </c>
    </row>
    <row r="16" spans="1:17" ht="15" customHeight="1" x14ac:dyDescent="0.25">
      <c r="B16" s="96">
        <v>6</v>
      </c>
      <c r="C16" s="92" t="s">
        <v>366</v>
      </c>
      <c r="D16" s="93" t="s">
        <v>376</v>
      </c>
      <c r="Q16" s="94" t="s">
        <v>377</v>
      </c>
    </row>
    <row r="17" spans="2:17" ht="15" customHeight="1" x14ac:dyDescent="0.25">
      <c r="B17" s="96">
        <v>7</v>
      </c>
      <c r="C17" s="92" t="s">
        <v>366</v>
      </c>
      <c r="D17" s="93" t="s">
        <v>378</v>
      </c>
      <c r="Q17" s="94" t="s">
        <v>379</v>
      </c>
    </row>
    <row r="18" spans="2:17" ht="15" customHeight="1" x14ac:dyDescent="0.25">
      <c r="B18" s="96">
        <v>8</v>
      </c>
      <c r="C18" s="92" t="s">
        <v>366</v>
      </c>
      <c r="D18" s="93" t="s">
        <v>380</v>
      </c>
      <c r="Q18" s="94" t="s">
        <v>381</v>
      </c>
    </row>
    <row r="19" spans="2:17" ht="15" customHeight="1" x14ac:dyDescent="0.25">
      <c r="B19" s="96">
        <v>9</v>
      </c>
      <c r="C19" s="92" t="s">
        <v>366</v>
      </c>
      <c r="D19" s="93" t="s">
        <v>382</v>
      </c>
      <c r="Q19" s="94" t="s">
        <v>383</v>
      </c>
    </row>
    <row r="20" spans="2:17" ht="15" customHeight="1" x14ac:dyDescent="0.25">
      <c r="B20" s="96">
        <v>10</v>
      </c>
      <c r="C20" s="92" t="s">
        <v>366</v>
      </c>
      <c r="D20" s="93" t="s">
        <v>384</v>
      </c>
      <c r="Q20" s="94" t="s">
        <v>385</v>
      </c>
    </row>
    <row r="21" spans="2:17" ht="15" customHeight="1" x14ac:dyDescent="0.25">
      <c r="B21" s="96">
        <v>11</v>
      </c>
      <c r="C21" s="92" t="s">
        <v>366</v>
      </c>
      <c r="D21" s="93" t="s">
        <v>386</v>
      </c>
      <c r="Q21" s="94" t="s">
        <v>387</v>
      </c>
    </row>
    <row r="22" spans="2:17" ht="15" customHeight="1" x14ac:dyDescent="0.25">
      <c r="B22" s="96">
        <v>12</v>
      </c>
      <c r="C22" s="92" t="s">
        <v>366</v>
      </c>
      <c r="D22" s="93" t="s">
        <v>388</v>
      </c>
      <c r="Q22" s="94" t="s">
        <v>389</v>
      </c>
    </row>
    <row r="23" spans="2:17" ht="15" customHeight="1" x14ac:dyDescent="0.25">
      <c r="B23" s="96">
        <v>13</v>
      </c>
      <c r="C23" s="92" t="s">
        <v>366</v>
      </c>
      <c r="D23" s="93" t="s">
        <v>390</v>
      </c>
      <c r="Q23" s="94" t="s">
        <v>391</v>
      </c>
    </row>
    <row r="24" spans="2:17" ht="15" customHeight="1" x14ac:dyDescent="0.25">
      <c r="B24" s="96">
        <v>14</v>
      </c>
      <c r="C24" s="92" t="s">
        <v>366</v>
      </c>
      <c r="D24" s="93" t="s">
        <v>392</v>
      </c>
      <c r="Q24" s="94" t="s">
        <v>393</v>
      </c>
    </row>
    <row r="25" spans="2:17" ht="15" customHeight="1" x14ac:dyDescent="0.25">
      <c r="B25" s="96">
        <v>15</v>
      </c>
      <c r="C25" s="92" t="s">
        <v>366</v>
      </c>
      <c r="D25" s="93" t="s">
        <v>394</v>
      </c>
      <c r="P25" s="94" t="s">
        <v>395</v>
      </c>
    </row>
    <row r="26" spans="2:17" ht="15" customHeight="1" x14ac:dyDescent="0.25">
      <c r="B26" s="96">
        <v>16</v>
      </c>
      <c r="C26" s="92" t="s">
        <v>366</v>
      </c>
      <c r="D26" s="93" t="s">
        <v>396</v>
      </c>
      <c r="Q26" s="94" t="s">
        <v>397</v>
      </c>
    </row>
    <row r="27" spans="2:17" ht="15" customHeight="1" x14ac:dyDescent="0.25">
      <c r="B27" s="96">
        <v>17</v>
      </c>
      <c r="C27" s="92" t="s">
        <v>366</v>
      </c>
      <c r="D27" s="93" t="s">
        <v>398</v>
      </c>
      <c r="Q27" s="94" t="s">
        <v>399</v>
      </c>
    </row>
    <row r="28" spans="2:17" ht="15" customHeight="1" x14ac:dyDescent="0.25">
      <c r="B28" s="96">
        <v>18</v>
      </c>
      <c r="C28" s="92" t="s">
        <v>366</v>
      </c>
      <c r="D28" s="93" t="s">
        <v>400</v>
      </c>
      <c r="Q28" s="94" t="s">
        <v>401</v>
      </c>
    </row>
    <row r="29" spans="2:17" ht="15" customHeight="1" x14ac:dyDescent="0.25">
      <c r="B29" s="96">
        <v>19</v>
      </c>
      <c r="C29" s="92" t="s">
        <v>366</v>
      </c>
      <c r="D29" s="93" t="s">
        <v>402</v>
      </c>
      <c r="P29" s="94" t="s">
        <v>403</v>
      </c>
    </row>
    <row r="30" spans="2:17" ht="15" customHeight="1" x14ac:dyDescent="0.25">
      <c r="B30" s="96">
        <v>20</v>
      </c>
      <c r="C30" s="92" t="s">
        <v>366</v>
      </c>
      <c r="D30" s="93" t="s">
        <v>404</v>
      </c>
      <c r="Q30" s="94" t="s">
        <v>405</v>
      </c>
    </row>
    <row r="31" spans="2:17" ht="15" customHeight="1" x14ac:dyDescent="0.25">
      <c r="B31" s="96">
        <v>21</v>
      </c>
      <c r="C31" s="92" t="s">
        <v>366</v>
      </c>
      <c r="D31" s="93" t="s">
        <v>406</v>
      </c>
      <c r="Q31" s="94" t="s">
        <v>407</v>
      </c>
    </row>
    <row r="32" spans="2:17" ht="15" customHeight="1" x14ac:dyDescent="0.25">
      <c r="B32" s="96">
        <v>22</v>
      </c>
      <c r="C32" s="92" t="s">
        <v>366</v>
      </c>
      <c r="D32" s="93" t="s">
        <v>408</v>
      </c>
      <c r="Q32" s="94" t="s">
        <v>409</v>
      </c>
    </row>
    <row r="33" spans="2:17" ht="15" customHeight="1" x14ac:dyDescent="0.25">
      <c r="B33" s="96">
        <v>23</v>
      </c>
      <c r="C33" s="92" t="s">
        <v>366</v>
      </c>
      <c r="D33" s="93" t="s">
        <v>410</v>
      </c>
      <c r="Q33" s="94" t="s">
        <v>411</v>
      </c>
    </row>
    <row r="34" spans="2:17" ht="15" customHeight="1" x14ac:dyDescent="0.25">
      <c r="B34" s="96">
        <v>24</v>
      </c>
      <c r="C34" s="92" t="s">
        <v>366</v>
      </c>
      <c r="D34" s="93" t="s">
        <v>412</v>
      </c>
      <c r="P34" s="94" t="s">
        <v>413</v>
      </c>
    </row>
    <row r="35" spans="2:17" ht="15" customHeight="1" x14ac:dyDescent="0.25">
      <c r="B35" s="96">
        <v>25</v>
      </c>
      <c r="C35" s="92" t="s">
        <v>366</v>
      </c>
      <c r="D35" s="93" t="s">
        <v>414</v>
      </c>
      <c r="Q35" s="94" t="s">
        <v>415</v>
      </c>
    </row>
    <row r="36" spans="2:17" ht="15" customHeight="1" x14ac:dyDescent="0.25">
      <c r="B36" s="96">
        <v>26</v>
      </c>
      <c r="C36" s="92" t="s">
        <v>366</v>
      </c>
      <c r="D36" s="93" t="s">
        <v>416</v>
      </c>
      <c r="Q36" s="94" t="s">
        <v>417</v>
      </c>
    </row>
    <row r="37" spans="2:17" ht="15" customHeight="1" x14ac:dyDescent="0.25">
      <c r="B37" s="96">
        <v>27</v>
      </c>
      <c r="C37" s="92" t="s">
        <v>366</v>
      </c>
      <c r="D37" s="93" t="s">
        <v>418</v>
      </c>
      <c r="Q37" s="94" t="s">
        <v>419</v>
      </c>
    </row>
    <row r="38" spans="2:17" ht="15" customHeight="1" x14ac:dyDescent="0.25">
      <c r="B38" s="96">
        <v>28</v>
      </c>
      <c r="C38" s="92" t="s">
        <v>366</v>
      </c>
      <c r="D38" s="93" t="s">
        <v>420</v>
      </c>
      <c r="Q38" s="94" t="s">
        <v>421</v>
      </c>
    </row>
    <row r="39" spans="2:17" ht="15" customHeight="1" x14ac:dyDescent="0.25">
      <c r="B39" s="96">
        <v>29</v>
      </c>
      <c r="C39" s="92" t="s">
        <v>366</v>
      </c>
      <c r="D39" s="93" t="s">
        <v>422</v>
      </c>
      <c r="Q39" s="94" t="s">
        <v>423</v>
      </c>
    </row>
    <row r="40" spans="2:17" ht="15" customHeight="1" x14ac:dyDescent="0.25">
      <c r="B40" s="96">
        <v>30</v>
      </c>
      <c r="C40" s="92" t="s">
        <v>366</v>
      </c>
      <c r="D40" s="93" t="s">
        <v>424</v>
      </c>
      <c r="Q40" s="94" t="s">
        <v>425</v>
      </c>
    </row>
    <row r="41" spans="2:17" ht="15" customHeight="1" x14ac:dyDescent="0.25">
      <c r="B41" s="96">
        <v>31</v>
      </c>
      <c r="C41" s="92" t="s">
        <v>366</v>
      </c>
      <c r="D41" s="93" t="s">
        <v>426</v>
      </c>
      <c r="Q41" s="94" t="s">
        <v>427</v>
      </c>
    </row>
    <row r="42" spans="2:17" ht="15" customHeight="1" x14ac:dyDescent="0.25">
      <c r="B42" s="96">
        <v>32</v>
      </c>
      <c r="C42" s="92" t="s">
        <v>366</v>
      </c>
      <c r="D42" s="93" t="s">
        <v>428</v>
      </c>
      <c r="Q42" s="94" t="s">
        <v>429</v>
      </c>
    </row>
    <row r="43" spans="2:17" ht="15" customHeight="1" x14ac:dyDescent="0.25">
      <c r="B43" s="96">
        <v>33</v>
      </c>
      <c r="C43" s="92" t="s">
        <v>366</v>
      </c>
      <c r="D43" s="93" t="s">
        <v>430</v>
      </c>
      <c r="Q43" s="94" t="s">
        <v>431</v>
      </c>
    </row>
    <row r="44" spans="2:17" ht="15" customHeight="1" x14ac:dyDescent="0.25">
      <c r="B44" s="96">
        <v>34</v>
      </c>
      <c r="C44" s="92" t="s">
        <v>366</v>
      </c>
      <c r="D44" s="93" t="s">
        <v>432</v>
      </c>
      <c r="Q44" s="94" t="s">
        <v>433</v>
      </c>
    </row>
    <row r="45" spans="2:17" ht="15" customHeight="1" x14ac:dyDescent="0.25">
      <c r="B45" s="96">
        <v>35</v>
      </c>
      <c r="C45" s="92" t="s">
        <v>366</v>
      </c>
      <c r="D45" s="93" t="s">
        <v>434</v>
      </c>
      <c r="Q45" s="94" t="s">
        <v>435</v>
      </c>
    </row>
    <row r="46" spans="2:17" ht="15" customHeight="1" x14ac:dyDescent="0.25">
      <c r="B46" s="96">
        <v>36</v>
      </c>
      <c r="C46" s="92" t="s">
        <v>366</v>
      </c>
      <c r="D46" s="93" t="s">
        <v>436</v>
      </c>
      <c r="Q46" s="94" t="s">
        <v>437</v>
      </c>
    </row>
    <row r="47" spans="2:17" ht="15" customHeight="1" x14ac:dyDescent="0.25">
      <c r="B47" s="96">
        <v>37</v>
      </c>
      <c r="C47" s="92" t="s">
        <v>366</v>
      </c>
      <c r="D47" s="93" t="s">
        <v>438</v>
      </c>
      <c r="P47" s="94" t="s">
        <v>439</v>
      </c>
    </row>
    <row r="48" spans="2:17" ht="15" customHeight="1" x14ac:dyDescent="0.25">
      <c r="B48" s="96">
        <v>38</v>
      </c>
      <c r="C48" s="92" t="s">
        <v>366</v>
      </c>
      <c r="D48" s="93" t="s">
        <v>440</v>
      </c>
      <c r="Q48" s="94" t="s">
        <v>441</v>
      </c>
    </row>
    <row r="49" spans="2:17" ht="15" customHeight="1" x14ac:dyDescent="0.25">
      <c r="B49" s="96">
        <v>39</v>
      </c>
      <c r="C49" s="92" t="s">
        <v>366</v>
      </c>
      <c r="D49" s="93" t="s">
        <v>442</v>
      </c>
      <c r="Q49" s="94" t="s">
        <v>443</v>
      </c>
    </row>
    <row r="50" spans="2:17" ht="15" customHeight="1" x14ac:dyDescent="0.25">
      <c r="B50" s="96">
        <v>40</v>
      </c>
      <c r="C50" s="92" t="s">
        <v>366</v>
      </c>
      <c r="D50" s="93" t="s">
        <v>444</v>
      </c>
      <c r="Q50" s="94" t="s">
        <v>445</v>
      </c>
    </row>
    <row r="51" spans="2:17" ht="15" customHeight="1" x14ac:dyDescent="0.25">
      <c r="B51" s="96">
        <v>41</v>
      </c>
      <c r="C51" s="92" t="s">
        <v>366</v>
      </c>
      <c r="D51" s="93" t="s">
        <v>446</v>
      </c>
      <c r="Q51" s="94" t="s">
        <v>447</v>
      </c>
    </row>
    <row r="52" spans="2:17" ht="15" customHeight="1" x14ac:dyDescent="0.25">
      <c r="B52" s="96">
        <v>42</v>
      </c>
      <c r="C52" s="92" t="s">
        <v>366</v>
      </c>
      <c r="D52" s="93" t="s">
        <v>448</v>
      </c>
      <c r="Q52" s="94" t="s">
        <v>449</v>
      </c>
    </row>
    <row r="53" spans="2:17" ht="15" customHeight="1" x14ac:dyDescent="0.25">
      <c r="B53" s="96">
        <v>43</v>
      </c>
      <c r="C53" s="92" t="s">
        <v>366</v>
      </c>
      <c r="D53" s="93" t="s">
        <v>450</v>
      </c>
      <c r="Q53" s="94" t="s">
        <v>451</v>
      </c>
    </row>
    <row r="54" spans="2:17" ht="15" customHeight="1" x14ac:dyDescent="0.25">
      <c r="B54" s="96">
        <v>44</v>
      </c>
      <c r="C54" s="92" t="s">
        <v>366</v>
      </c>
      <c r="D54" s="93" t="s">
        <v>452</v>
      </c>
      <c r="Q54" s="94" t="s">
        <v>453</v>
      </c>
    </row>
    <row r="55" spans="2:17" ht="15" customHeight="1" x14ac:dyDescent="0.25">
      <c r="B55" s="96">
        <v>45</v>
      </c>
      <c r="C55" s="92" t="s">
        <v>366</v>
      </c>
      <c r="D55" s="93" t="s">
        <v>454</v>
      </c>
      <c r="Q55" s="94" t="s">
        <v>455</v>
      </c>
    </row>
    <row r="56" spans="2:17" ht="15" customHeight="1" x14ac:dyDescent="0.25">
      <c r="B56" s="96">
        <v>46</v>
      </c>
      <c r="C56" s="92" t="s">
        <v>366</v>
      </c>
      <c r="D56" s="93" t="s">
        <v>456</v>
      </c>
      <c r="P56" s="94" t="s">
        <v>457</v>
      </c>
    </row>
    <row r="57" spans="2:17" ht="15" customHeight="1" x14ac:dyDescent="0.25">
      <c r="B57" s="96">
        <v>47</v>
      </c>
      <c r="C57" s="92" t="s">
        <v>366</v>
      </c>
      <c r="D57" s="93" t="s">
        <v>458</v>
      </c>
      <c r="Q57" s="94" t="s">
        <v>459</v>
      </c>
    </row>
    <row r="58" spans="2:17" ht="15" customHeight="1" x14ac:dyDescent="0.25">
      <c r="B58" s="96">
        <v>48</v>
      </c>
      <c r="C58" s="92" t="s">
        <v>366</v>
      </c>
      <c r="D58" s="93" t="s">
        <v>460</v>
      </c>
      <c r="Q58" s="94" t="s">
        <v>461</v>
      </c>
    </row>
    <row r="59" spans="2:17" ht="15" customHeight="1" x14ac:dyDescent="0.25">
      <c r="B59" s="96">
        <v>49</v>
      </c>
      <c r="C59" s="92" t="s">
        <v>366</v>
      </c>
      <c r="D59" s="93" t="s">
        <v>462</v>
      </c>
      <c r="Q59" s="94" t="s">
        <v>463</v>
      </c>
    </row>
    <row r="60" spans="2:17" ht="15" customHeight="1" x14ac:dyDescent="0.25">
      <c r="B60" s="96">
        <v>50</v>
      </c>
      <c r="C60" s="92" t="s">
        <v>366</v>
      </c>
      <c r="D60" s="93" t="s">
        <v>464</v>
      </c>
      <c r="Q60" s="94" t="s">
        <v>465</v>
      </c>
    </row>
    <row r="61" spans="2:17" ht="15" customHeight="1" x14ac:dyDescent="0.25">
      <c r="B61" s="96">
        <v>51</v>
      </c>
      <c r="C61" s="92" t="s">
        <v>366</v>
      </c>
      <c r="D61" s="93" t="s">
        <v>466</v>
      </c>
      <c r="Q61" s="94" t="s">
        <v>467</v>
      </c>
    </row>
    <row r="62" spans="2:17" ht="15" customHeight="1" x14ac:dyDescent="0.25">
      <c r="B62" s="96">
        <v>52</v>
      </c>
      <c r="C62" s="92" t="s">
        <v>366</v>
      </c>
      <c r="D62" s="93" t="s">
        <v>468</v>
      </c>
      <c r="Q62" s="94" t="s">
        <v>469</v>
      </c>
    </row>
    <row r="63" spans="2:17" ht="15" customHeight="1" x14ac:dyDescent="0.25">
      <c r="B63" s="96">
        <v>53</v>
      </c>
      <c r="C63" s="92" t="s">
        <v>366</v>
      </c>
      <c r="D63" s="93" t="s">
        <v>470</v>
      </c>
      <c r="Q63" s="94" t="s">
        <v>471</v>
      </c>
    </row>
    <row r="64" spans="2:17" ht="15" customHeight="1" x14ac:dyDescent="0.25">
      <c r="B64" s="96">
        <v>54</v>
      </c>
      <c r="C64" s="92" t="s">
        <v>366</v>
      </c>
      <c r="D64" s="93" t="s">
        <v>472</v>
      </c>
      <c r="Q64" s="94" t="s">
        <v>473</v>
      </c>
    </row>
    <row r="65" spans="1:18" ht="15" customHeight="1" x14ac:dyDescent="0.3">
      <c r="A65" s="92">
        <v>55</v>
      </c>
      <c r="B65" s="38">
        <v>55</v>
      </c>
      <c r="C65" s="92" t="s">
        <v>366</v>
      </c>
      <c r="D65" s="93" t="s">
        <v>474</v>
      </c>
      <c r="Q65" s="94" t="s">
        <v>475</v>
      </c>
    </row>
    <row r="66" spans="1:18" ht="15" customHeight="1" x14ac:dyDescent="0.25">
      <c r="B66" s="96">
        <v>56</v>
      </c>
      <c r="C66" s="92" t="s">
        <v>476</v>
      </c>
      <c r="D66" s="93" t="s">
        <v>477</v>
      </c>
      <c r="Q66" s="94" t="s">
        <v>478</v>
      </c>
    </row>
    <row r="67" spans="1:18" ht="15" customHeight="1" x14ac:dyDescent="0.3">
      <c r="B67" s="96">
        <v>57</v>
      </c>
      <c r="C67" s="92" t="s">
        <v>476</v>
      </c>
      <c r="D67" s="294" t="s">
        <v>479</v>
      </c>
      <c r="E67" s="294"/>
      <c r="G67" s="92" t="s">
        <v>2332</v>
      </c>
      <c r="H67" s="92" t="s">
        <v>2333</v>
      </c>
      <c r="I67" s="92" t="s">
        <v>2334</v>
      </c>
      <c r="J67" s="296">
        <f ca="1">TODAY()</f>
        <v>45070</v>
      </c>
      <c r="Q67" s="94" t="s">
        <v>480</v>
      </c>
    </row>
    <row r="68" spans="1:18" ht="15" customHeight="1" x14ac:dyDescent="0.25">
      <c r="B68" s="96">
        <v>58</v>
      </c>
      <c r="C68" s="92" t="s">
        <v>476</v>
      </c>
      <c r="D68" s="93" t="s">
        <v>481</v>
      </c>
      <c r="Q68" s="94" t="s">
        <v>482</v>
      </c>
    </row>
    <row r="69" spans="1:18" ht="15" customHeight="1" x14ac:dyDescent="0.25">
      <c r="B69" s="96">
        <v>59</v>
      </c>
      <c r="C69" s="92" t="s">
        <v>476</v>
      </c>
      <c r="D69" s="93" t="s">
        <v>483</v>
      </c>
      <c r="Q69" s="94" t="s">
        <v>484</v>
      </c>
    </row>
    <row r="70" spans="1:18" ht="15" customHeight="1" x14ac:dyDescent="0.25">
      <c r="B70" s="96">
        <v>60</v>
      </c>
      <c r="C70" s="92" t="s">
        <v>476</v>
      </c>
      <c r="D70" s="93" t="s">
        <v>485</v>
      </c>
      <c r="Q70" s="94" t="s">
        <v>486</v>
      </c>
    </row>
    <row r="71" spans="1:18" ht="15" customHeight="1" x14ac:dyDescent="0.25">
      <c r="B71" s="96">
        <v>61</v>
      </c>
      <c r="C71" s="92" t="s">
        <v>476</v>
      </c>
      <c r="D71" s="93" t="s">
        <v>487</v>
      </c>
      <c r="R71" s="94" t="s">
        <v>488</v>
      </c>
    </row>
    <row r="72" spans="1:18" ht="15" customHeight="1" x14ac:dyDescent="0.25">
      <c r="B72" s="96">
        <v>62</v>
      </c>
      <c r="C72" s="92" t="s">
        <v>476</v>
      </c>
      <c r="D72" s="93" t="s">
        <v>489</v>
      </c>
      <c r="R72" s="94" t="s">
        <v>490</v>
      </c>
    </row>
    <row r="73" spans="1:18" ht="15" customHeight="1" x14ac:dyDescent="0.25">
      <c r="B73" s="96">
        <v>63</v>
      </c>
      <c r="C73" s="92" t="s">
        <v>476</v>
      </c>
      <c r="D73" s="93" t="s">
        <v>491</v>
      </c>
      <c r="R73" s="94" t="s">
        <v>492</v>
      </c>
    </row>
    <row r="74" spans="1:18" ht="15" customHeight="1" x14ac:dyDescent="0.25">
      <c r="B74" s="96">
        <v>64</v>
      </c>
      <c r="C74" s="92" t="s">
        <v>476</v>
      </c>
      <c r="D74" s="93" t="s">
        <v>493</v>
      </c>
      <c r="R74" s="94" t="s">
        <v>494</v>
      </c>
    </row>
    <row r="75" spans="1:18" ht="15" customHeight="1" x14ac:dyDescent="0.25">
      <c r="B75" s="96">
        <v>65</v>
      </c>
      <c r="C75" s="92" t="s">
        <v>476</v>
      </c>
      <c r="D75" s="93" t="s">
        <v>495</v>
      </c>
      <c r="Q75" s="94" t="s">
        <v>496</v>
      </c>
    </row>
    <row r="76" spans="1:18" ht="15" customHeight="1" x14ac:dyDescent="0.25">
      <c r="B76" s="96">
        <v>66</v>
      </c>
      <c r="C76" s="92" t="s">
        <v>476</v>
      </c>
      <c r="D76" s="93" t="s">
        <v>497</v>
      </c>
      <c r="P76" s="94" t="s">
        <v>498</v>
      </c>
    </row>
    <row r="77" spans="1:18" ht="15" customHeight="1" x14ac:dyDescent="0.3">
      <c r="B77" s="96">
        <v>67</v>
      </c>
      <c r="C77" s="92" t="s">
        <v>476</v>
      </c>
      <c r="D77" s="294" t="s">
        <v>499</v>
      </c>
      <c r="E77" s="294"/>
      <c r="G77" s="92" t="s">
        <v>2335</v>
      </c>
      <c r="H77" s="92" t="s">
        <v>2333</v>
      </c>
      <c r="I77" s="92" t="s">
        <v>2336</v>
      </c>
      <c r="J77" s="297">
        <f ca="1">+NOW()</f>
        <v>45070.319727083333</v>
      </c>
      <c r="Q77" s="94" t="s">
        <v>500</v>
      </c>
    </row>
    <row r="78" spans="1:18" ht="15" customHeight="1" x14ac:dyDescent="0.25">
      <c r="B78" s="96">
        <v>68</v>
      </c>
      <c r="C78" s="92" t="s">
        <v>476</v>
      </c>
      <c r="D78" s="93" t="s">
        <v>501</v>
      </c>
      <c r="Q78" s="94" t="s">
        <v>502</v>
      </c>
    </row>
    <row r="79" spans="1:18" ht="15" customHeight="1" x14ac:dyDescent="0.25">
      <c r="B79" s="96">
        <v>69</v>
      </c>
      <c r="C79" s="92" t="s">
        <v>476</v>
      </c>
      <c r="D79" s="93" t="s">
        <v>503</v>
      </c>
      <c r="Q79" s="94" t="s">
        <v>84</v>
      </c>
    </row>
    <row r="80" spans="1:18" ht="15" customHeight="1" x14ac:dyDescent="0.25">
      <c r="B80" s="96">
        <v>70</v>
      </c>
      <c r="C80" s="92" t="s">
        <v>476</v>
      </c>
      <c r="D80" s="93" t="s">
        <v>504</v>
      </c>
      <c r="Q80" s="94" t="s">
        <v>505</v>
      </c>
    </row>
    <row r="81" spans="1:17" ht="15" customHeight="1" x14ac:dyDescent="0.25">
      <c r="B81" s="96">
        <v>71</v>
      </c>
      <c r="C81" s="92" t="s">
        <v>476</v>
      </c>
      <c r="D81" s="93" t="s">
        <v>506</v>
      </c>
      <c r="Q81" s="94" t="s">
        <v>76</v>
      </c>
    </row>
    <row r="82" spans="1:17" ht="15" customHeight="1" x14ac:dyDescent="0.25">
      <c r="B82" s="96">
        <v>72</v>
      </c>
      <c r="C82" s="92" t="s">
        <v>476</v>
      </c>
      <c r="D82" s="93" t="s">
        <v>507</v>
      </c>
      <c r="Q82" s="94" t="s">
        <v>508</v>
      </c>
    </row>
    <row r="83" spans="1:17" ht="15" customHeight="1" x14ac:dyDescent="0.25">
      <c r="B83" s="96">
        <v>73</v>
      </c>
      <c r="C83" s="92" t="s">
        <v>476</v>
      </c>
      <c r="D83" s="93" t="s">
        <v>509</v>
      </c>
      <c r="Q83" s="94" t="s">
        <v>510</v>
      </c>
    </row>
    <row r="84" spans="1:17" ht="15" customHeight="1" x14ac:dyDescent="0.25">
      <c r="B84" s="96">
        <v>74</v>
      </c>
      <c r="C84" s="92" t="s">
        <v>476</v>
      </c>
      <c r="D84" s="93" t="s">
        <v>511</v>
      </c>
      <c r="Q84" s="94" t="s">
        <v>512</v>
      </c>
    </row>
    <row r="85" spans="1:17" ht="15" customHeight="1" x14ac:dyDescent="0.25">
      <c r="B85" s="96">
        <v>75</v>
      </c>
      <c r="C85" s="92" t="s">
        <v>476</v>
      </c>
      <c r="D85" s="93" t="s">
        <v>513</v>
      </c>
      <c r="Q85" s="94" t="s">
        <v>514</v>
      </c>
    </row>
    <row r="86" spans="1:17" ht="15" customHeight="1" x14ac:dyDescent="0.25">
      <c r="B86" s="96">
        <v>76</v>
      </c>
      <c r="C86" s="92" t="s">
        <v>476</v>
      </c>
      <c r="D86" s="93" t="s">
        <v>515</v>
      </c>
      <c r="Q86" s="94" t="s">
        <v>516</v>
      </c>
    </row>
    <row r="87" spans="1:17" ht="15" customHeight="1" x14ac:dyDescent="0.25">
      <c r="B87" s="96">
        <v>77</v>
      </c>
      <c r="C87" s="92" t="s">
        <v>476</v>
      </c>
      <c r="D87" s="93" t="s">
        <v>517</v>
      </c>
      <c r="Q87" s="94" t="s">
        <v>518</v>
      </c>
    </row>
    <row r="88" spans="1:17" ht="15" customHeight="1" x14ac:dyDescent="0.25">
      <c r="B88" s="96">
        <v>78</v>
      </c>
      <c r="C88" s="92" t="s">
        <v>476</v>
      </c>
      <c r="D88" s="93" t="s">
        <v>519</v>
      </c>
      <c r="Q88" s="94" t="s">
        <v>520</v>
      </c>
    </row>
    <row r="89" spans="1:17" ht="15" customHeight="1" x14ac:dyDescent="0.25">
      <c r="A89" s="92">
        <v>24</v>
      </c>
      <c r="B89" s="96">
        <v>79</v>
      </c>
      <c r="C89" s="92" t="s">
        <v>476</v>
      </c>
      <c r="D89" s="93" t="s">
        <v>521</v>
      </c>
      <c r="Q89" s="94" t="s">
        <v>522</v>
      </c>
    </row>
    <row r="90" spans="1:17" ht="15" customHeight="1" x14ac:dyDescent="0.25">
      <c r="B90" s="96">
        <v>80</v>
      </c>
      <c r="C90" s="92" t="s">
        <v>523</v>
      </c>
      <c r="D90" s="93" t="s">
        <v>524</v>
      </c>
      <c r="G90" s="92" t="s">
        <v>2358</v>
      </c>
      <c r="H90" s="92">
        <v>-1.3</v>
      </c>
      <c r="I90" s="92" t="s">
        <v>2360</v>
      </c>
      <c r="J90" s="92">
        <f>ABS(H90)</f>
        <v>1.3</v>
      </c>
    </row>
    <row r="91" spans="1:17" ht="15" customHeight="1" x14ac:dyDescent="0.25">
      <c r="B91" s="96">
        <v>81</v>
      </c>
      <c r="C91" s="92" t="s">
        <v>523</v>
      </c>
      <c r="D91" s="93" t="s">
        <v>525</v>
      </c>
      <c r="G91" s="92" t="s">
        <v>2359</v>
      </c>
      <c r="H91" s="92">
        <v>0.13</v>
      </c>
      <c r="I91" s="92" t="s">
        <v>2361</v>
      </c>
      <c r="J91" s="92">
        <f>ACOS(H91)</f>
        <v>1.440427347091751</v>
      </c>
    </row>
    <row r="92" spans="1:17" ht="15" customHeight="1" x14ac:dyDescent="0.25">
      <c r="B92" s="96">
        <v>82</v>
      </c>
      <c r="C92" s="92" t="s">
        <v>523</v>
      </c>
      <c r="D92" s="93" t="s">
        <v>526</v>
      </c>
    </row>
    <row r="93" spans="1:17" ht="15" customHeight="1" x14ac:dyDescent="0.25">
      <c r="B93" s="96">
        <v>83</v>
      </c>
      <c r="C93" s="92" t="s">
        <v>523</v>
      </c>
      <c r="D93" s="93" t="s">
        <v>527</v>
      </c>
    </row>
    <row r="94" spans="1:17" ht="15" customHeight="1" x14ac:dyDescent="0.25">
      <c r="B94" s="96">
        <v>84</v>
      </c>
      <c r="C94" s="92" t="s">
        <v>523</v>
      </c>
      <c r="D94" s="93" t="s">
        <v>528</v>
      </c>
    </row>
    <row r="95" spans="1:17" ht="15" customHeight="1" x14ac:dyDescent="0.25">
      <c r="B95" s="96">
        <v>85</v>
      </c>
      <c r="C95" s="92" t="s">
        <v>523</v>
      </c>
      <c r="D95" s="93" t="s">
        <v>529</v>
      </c>
    </row>
    <row r="96" spans="1:17" ht="15" customHeight="1" x14ac:dyDescent="0.3">
      <c r="B96" s="96">
        <v>86</v>
      </c>
      <c r="C96" s="92" t="s">
        <v>523</v>
      </c>
      <c r="D96" s="294" t="s">
        <v>530</v>
      </c>
      <c r="E96" s="294"/>
      <c r="G96" s="92" t="s">
        <v>2339</v>
      </c>
      <c r="H96" s="92" t="s">
        <v>2337</v>
      </c>
      <c r="I96" s="92" t="s">
        <v>2338</v>
      </c>
      <c r="J96" s="92">
        <f ca="1">RAND()</f>
        <v>0.5435979612910633</v>
      </c>
    </row>
    <row r="97" spans="2:4" ht="15" customHeight="1" x14ac:dyDescent="0.25">
      <c r="B97" s="96">
        <v>87</v>
      </c>
      <c r="C97" s="92" t="s">
        <v>523</v>
      </c>
      <c r="D97" s="93" t="s">
        <v>531</v>
      </c>
    </row>
    <row r="98" spans="2:4" ht="15" customHeight="1" x14ac:dyDescent="0.25">
      <c r="B98" s="96">
        <v>88</v>
      </c>
      <c r="C98" s="92" t="s">
        <v>523</v>
      </c>
      <c r="D98" s="93" t="s">
        <v>532</v>
      </c>
    </row>
    <row r="99" spans="2:4" ht="15" customHeight="1" x14ac:dyDescent="0.25">
      <c r="B99" s="96">
        <v>89</v>
      </c>
      <c r="C99" s="92" t="s">
        <v>523</v>
      </c>
      <c r="D99" s="93" t="s">
        <v>533</v>
      </c>
    </row>
    <row r="100" spans="2:4" ht="15" customHeight="1" x14ac:dyDescent="0.25">
      <c r="B100" s="96">
        <v>90</v>
      </c>
      <c r="C100" s="92" t="s">
        <v>523</v>
      </c>
      <c r="D100" s="93" t="s">
        <v>534</v>
      </c>
    </row>
    <row r="101" spans="2:4" ht="15" customHeight="1" x14ac:dyDescent="0.25">
      <c r="B101" s="96">
        <v>91</v>
      </c>
      <c r="C101" s="92" t="s">
        <v>523</v>
      </c>
      <c r="D101" s="93" t="s">
        <v>535</v>
      </c>
    </row>
    <row r="102" spans="2:4" ht="15" customHeight="1" x14ac:dyDescent="0.25">
      <c r="B102" s="96">
        <v>92</v>
      </c>
      <c r="C102" s="92" t="s">
        <v>523</v>
      </c>
      <c r="D102" s="93" t="s">
        <v>536</v>
      </c>
    </row>
    <row r="103" spans="2:4" ht="15" customHeight="1" x14ac:dyDescent="0.25">
      <c r="B103" s="96">
        <v>93</v>
      </c>
      <c r="C103" s="92" t="s">
        <v>523</v>
      </c>
      <c r="D103" s="93" t="s">
        <v>537</v>
      </c>
    </row>
    <row r="104" spans="2:4" ht="15" customHeight="1" x14ac:dyDescent="0.25">
      <c r="B104" s="96">
        <v>94</v>
      </c>
      <c r="C104" s="92" t="s">
        <v>523</v>
      </c>
      <c r="D104" s="93" t="s">
        <v>538</v>
      </c>
    </row>
    <row r="105" spans="2:4" ht="15" customHeight="1" x14ac:dyDescent="0.25">
      <c r="B105" s="96">
        <v>95</v>
      </c>
      <c r="C105" s="92" t="s">
        <v>523</v>
      </c>
      <c r="D105" s="93" t="s">
        <v>539</v>
      </c>
    </row>
    <row r="106" spans="2:4" ht="15" customHeight="1" x14ac:dyDescent="0.25">
      <c r="B106" s="96">
        <v>96</v>
      </c>
      <c r="C106" s="92" t="s">
        <v>523</v>
      </c>
      <c r="D106" s="93" t="s">
        <v>540</v>
      </c>
    </row>
    <row r="107" spans="2:4" ht="15" customHeight="1" x14ac:dyDescent="0.25">
      <c r="B107" s="96">
        <v>97</v>
      </c>
      <c r="C107" s="92" t="s">
        <v>523</v>
      </c>
      <c r="D107" s="93" t="s">
        <v>541</v>
      </c>
    </row>
    <row r="108" spans="2:4" ht="15" customHeight="1" x14ac:dyDescent="0.25">
      <c r="B108" s="96">
        <v>98</v>
      </c>
      <c r="C108" s="92" t="s">
        <v>523</v>
      </c>
      <c r="D108" s="93" t="s">
        <v>542</v>
      </c>
    </row>
    <row r="109" spans="2:4" ht="15" customHeight="1" x14ac:dyDescent="0.25">
      <c r="B109" s="96">
        <v>99</v>
      </c>
      <c r="C109" s="92" t="s">
        <v>523</v>
      </c>
      <c r="D109" s="93" t="s">
        <v>543</v>
      </c>
    </row>
    <row r="110" spans="2:4" ht="15" customHeight="1" x14ac:dyDescent="0.25">
      <c r="B110" s="96">
        <v>100</v>
      </c>
      <c r="C110" s="92" t="s">
        <v>523</v>
      </c>
      <c r="D110" s="93" t="s">
        <v>544</v>
      </c>
    </row>
    <row r="111" spans="2:4" ht="15" customHeight="1" x14ac:dyDescent="0.25">
      <c r="B111" s="96">
        <v>101</v>
      </c>
      <c r="C111" s="92" t="s">
        <v>523</v>
      </c>
      <c r="D111" s="93" t="s">
        <v>545</v>
      </c>
    </row>
    <row r="112" spans="2:4" ht="15" customHeight="1" x14ac:dyDescent="0.25">
      <c r="B112" s="96">
        <v>102</v>
      </c>
      <c r="C112" s="92" t="s">
        <v>523</v>
      </c>
      <c r="D112" s="93" t="s">
        <v>546</v>
      </c>
    </row>
    <row r="113" spans="2:4" ht="15" customHeight="1" x14ac:dyDescent="0.25">
      <c r="B113" s="96">
        <v>103</v>
      </c>
      <c r="C113" s="92" t="s">
        <v>523</v>
      </c>
      <c r="D113" s="93" t="s">
        <v>547</v>
      </c>
    </row>
    <row r="114" spans="2:4" ht="15" customHeight="1" x14ac:dyDescent="0.25">
      <c r="B114" s="96">
        <v>104</v>
      </c>
      <c r="C114" s="92" t="s">
        <v>523</v>
      </c>
      <c r="D114" s="93" t="s">
        <v>548</v>
      </c>
    </row>
    <row r="115" spans="2:4" ht="15" customHeight="1" x14ac:dyDescent="0.25">
      <c r="B115" s="96">
        <v>105</v>
      </c>
      <c r="C115" s="92" t="s">
        <v>523</v>
      </c>
      <c r="D115" s="93" t="s">
        <v>549</v>
      </c>
    </row>
    <row r="116" spans="2:4" ht="15" customHeight="1" x14ac:dyDescent="0.25">
      <c r="B116" s="96">
        <v>106</v>
      </c>
      <c r="C116" s="92" t="s">
        <v>523</v>
      </c>
      <c r="D116" s="93" t="s">
        <v>550</v>
      </c>
    </row>
    <row r="117" spans="2:4" ht="15" customHeight="1" x14ac:dyDescent="0.25">
      <c r="B117" s="96">
        <v>107</v>
      </c>
      <c r="C117" s="92" t="s">
        <v>523</v>
      </c>
      <c r="D117" s="93" t="s">
        <v>551</v>
      </c>
    </row>
    <row r="118" spans="2:4" ht="15" customHeight="1" x14ac:dyDescent="0.25">
      <c r="B118" s="96">
        <v>108</v>
      </c>
      <c r="C118" s="92" t="s">
        <v>523</v>
      </c>
      <c r="D118" s="93" t="s">
        <v>552</v>
      </c>
    </row>
    <row r="119" spans="2:4" ht="15" customHeight="1" x14ac:dyDescent="0.25">
      <c r="B119" s="96">
        <v>109</v>
      </c>
      <c r="C119" s="92" t="s">
        <v>523</v>
      </c>
      <c r="D119" s="93" t="s">
        <v>553</v>
      </c>
    </row>
    <row r="120" spans="2:4" ht="15" customHeight="1" x14ac:dyDescent="0.25">
      <c r="B120" s="96">
        <v>110</v>
      </c>
      <c r="C120" s="92" t="s">
        <v>523</v>
      </c>
      <c r="D120" s="93" t="s">
        <v>554</v>
      </c>
    </row>
    <row r="121" spans="2:4" ht="15" customHeight="1" x14ac:dyDescent="0.25">
      <c r="B121" s="96">
        <v>111</v>
      </c>
      <c r="C121" s="92" t="s">
        <v>523</v>
      </c>
      <c r="D121" s="93" t="s">
        <v>555</v>
      </c>
    </row>
    <row r="122" spans="2:4" ht="15" customHeight="1" x14ac:dyDescent="0.25">
      <c r="B122" s="96">
        <v>112</v>
      </c>
      <c r="C122" s="92" t="s">
        <v>523</v>
      </c>
      <c r="D122" s="93" t="s">
        <v>556</v>
      </c>
    </row>
    <row r="123" spans="2:4" ht="15" customHeight="1" x14ac:dyDescent="0.25">
      <c r="B123" s="96">
        <v>113</v>
      </c>
      <c r="C123" s="92" t="s">
        <v>523</v>
      </c>
      <c r="D123" s="93" t="s">
        <v>557</v>
      </c>
    </row>
    <row r="124" spans="2:4" ht="15" customHeight="1" x14ac:dyDescent="0.25">
      <c r="B124" s="96">
        <v>114</v>
      </c>
      <c r="C124" s="92" t="s">
        <v>523</v>
      </c>
      <c r="D124" s="93" t="s">
        <v>558</v>
      </c>
    </row>
    <row r="125" spans="2:4" ht="15" customHeight="1" x14ac:dyDescent="0.25">
      <c r="B125" s="96">
        <v>115</v>
      </c>
      <c r="C125" s="92" t="s">
        <v>523</v>
      </c>
      <c r="D125" s="93" t="s">
        <v>559</v>
      </c>
    </row>
    <row r="126" spans="2:4" ht="15" customHeight="1" x14ac:dyDescent="0.25">
      <c r="B126" s="96">
        <v>116</v>
      </c>
      <c r="C126" s="92" t="s">
        <v>523</v>
      </c>
      <c r="D126" s="93" t="s">
        <v>560</v>
      </c>
    </row>
    <row r="127" spans="2:4" ht="15" customHeight="1" x14ac:dyDescent="0.25">
      <c r="B127" s="96">
        <v>117</v>
      </c>
      <c r="C127" s="92" t="s">
        <v>523</v>
      </c>
      <c r="D127" s="93" t="s">
        <v>561</v>
      </c>
    </row>
    <row r="128" spans="2:4" ht="15" customHeight="1" x14ac:dyDescent="0.25">
      <c r="B128" s="96">
        <v>118</v>
      </c>
      <c r="C128" s="92" t="s">
        <v>523</v>
      </c>
      <c r="D128" s="93" t="s">
        <v>562</v>
      </c>
    </row>
    <row r="129" spans="2:10" ht="15" customHeight="1" x14ac:dyDescent="0.25">
      <c r="B129" s="96">
        <v>119</v>
      </c>
      <c r="C129" s="92" t="s">
        <v>523</v>
      </c>
      <c r="D129" s="93" t="s">
        <v>563</v>
      </c>
    </row>
    <row r="130" spans="2:10" ht="15" customHeight="1" x14ac:dyDescent="0.25">
      <c r="B130" s="96">
        <v>120</v>
      </c>
      <c r="C130" s="92" t="s">
        <v>523</v>
      </c>
      <c r="D130" s="93" t="s">
        <v>564</v>
      </c>
    </row>
    <row r="131" spans="2:10" ht="15" customHeight="1" x14ac:dyDescent="0.25">
      <c r="B131" s="96">
        <v>121</v>
      </c>
      <c r="C131" s="92" t="s">
        <v>523</v>
      </c>
      <c r="D131" s="93" t="s">
        <v>565</v>
      </c>
    </row>
    <row r="132" spans="2:10" ht="15" customHeight="1" x14ac:dyDescent="0.25">
      <c r="B132" s="96">
        <v>122</v>
      </c>
      <c r="C132" s="92" t="s">
        <v>523</v>
      </c>
      <c r="D132" s="93" t="s">
        <v>566</v>
      </c>
    </row>
    <row r="133" spans="2:10" ht="15" customHeight="1" x14ac:dyDescent="0.25">
      <c r="B133" s="96">
        <v>123</v>
      </c>
      <c r="C133" s="92" t="s">
        <v>523</v>
      </c>
      <c r="D133" s="93" t="s">
        <v>567</v>
      </c>
    </row>
    <row r="134" spans="2:10" ht="26.25" x14ac:dyDescent="0.4">
      <c r="B134" s="96">
        <v>124</v>
      </c>
      <c r="C134" s="92" t="s">
        <v>523</v>
      </c>
      <c r="D134" s="294" t="s">
        <v>568</v>
      </c>
      <c r="G134" s="92" t="s">
        <v>2362</v>
      </c>
      <c r="H134" s="92" t="s">
        <v>2333</v>
      </c>
      <c r="I134" s="92" t="s">
        <v>2363</v>
      </c>
      <c r="J134" s="92">
        <f>PI()</f>
        <v>3.1415926535897931</v>
      </c>
    </row>
    <row r="135" spans="2:10" ht="15" customHeight="1" x14ac:dyDescent="0.25">
      <c r="B135" s="96">
        <v>125</v>
      </c>
      <c r="C135" s="92" t="s">
        <v>523</v>
      </c>
      <c r="D135" s="93" t="s">
        <v>569</v>
      </c>
    </row>
    <row r="136" spans="2:10" ht="15" customHeight="1" x14ac:dyDescent="0.25">
      <c r="B136" s="96">
        <v>126</v>
      </c>
      <c r="C136" s="92" t="s">
        <v>523</v>
      </c>
      <c r="D136" s="93" t="s">
        <v>570</v>
      </c>
    </row>
    <row r="137" spans="2:10" ht="15" customHeight="1" x14ac:dyDescent="0.25">
      <c r="B137" s="96">
        <v>127</v>
      </c>
      <c r="C137" s="92" t="s">
        <v>523</v>
      </c>
      <c r="D137" s="93" t="s">
        <v>571</v>
      </c>
    </row>
    <row r="138" spans="2:10" ht="15" customHeight="1" x14ac:dyDescent="0.25">
      <c r="B138" s="96">
        <v>128</v>
      </c>
      <c r="C138" s="92" t="s">
        <v>523</v>
      </c>
      <c r="D138" s="93" t="s">
        <v>572</v>
      </c>
    </row>
    <row r="139" spans="2:10" ht="15" customHeight="1" x14ac:dyDescent="0.25">
      <c r="B139" s="96">
        <v>129</v>
      </c>
      <c r="C139" s="92" t="s">
        <v>523</v>
      </c>
      <c r="D139" s="93" t="s">
        <v>573</v>
      </c>
    </row>
    <row r="140" spans="2:10" ht="15" customHeight="1" x14ac:dyDescent="0.25">
      <c r="B140" s="96">
        <v>130</v>
      </c>
      <c r="C140" s="92" t="s">
        <v>523</v>
      </c>
      <c r="D140" s="93" t="s">
        <v>574</v>
      </c>
    </row>
    <row r="141" spans="2:10" ht="15" customHeight="1" x14ac:dyDescent="0.25">
      <c r="B141" s="96">
        <v>131</v>
      </c>
      <c r="C141" s="92" t="s">
        <v>523</v>
      </c>
      <c r="D141" s="93" t="s">
        <v>575</v>
      </c>
    </row>
    <row r="142" spans="2:10" ht="15" customHeight="1" x14ac:dyDescent="0.25">
      <c r="B142" s="96">
        <v>132</v>
      </c>
      <c r="C142" s="92" t="s">
        <v>523</v>
      </c>
      <c r="D142" s="93" t="s">
        <v>576</v>
      </c>
    </row>
    <row r="143" spans="2:10" ht="15" customHeight="1" x14ac:dyDescent="0.25">
      <c r="B143" s="96">
        <v>133</v>
      </c>
      <c r="C143" s="92" t="s">
        <v>523</v>
      </c>
      <c r="D143" s="93" t="s">
        <v>577</v>
      </c>
    </row>
    <row r="144" spans="2:10" ht="15" customHeight="1" x14ac:dyDescent="0.25">
      <c r="B144" s="96">
        <v>134</v>
      </c>
      <c r="C144" s="92" t="s">
        <v>523</v>
      </c>
      <c r="D144" s="93" t="s">
        <v>578</v>
      </c>
    </row>
    <row r="145" spans="2:11" ht="15" customHeight="1" x14ac:dyDescent="0.25">
      <c r="B145" s="348">
        <v>135</v>
      </c>
      <c r="C145" s="349" t="s">
        <v>523</v>
      </c>
      <c r="D145" s="350" t="s">
        <v>579</v>
      </c>
      <c r="E145" s="93" t="s">
        <v>2340</v>
      </c>
      <c r="F145" s="345"/>
      <c r="G145" s="346" t="s">
        <v>2348</v>
      </c>
      <c r="H145" s="304">
        <v>1499</v>
      </c>
      <c r="I145" s="92" t="s">
        <v>2349</v>
      </c>
      <c r="J145" s="92" t="str">
        <f>ROMAN(H145,0)</f>
        <v>MCDXCIX</v>
      </c>
      <c r="K145" s="347" t="s">
        <v>2356</v>
      </c>
    </row>
    <row r="146" spans="2:11" ht="15" customHeight="1" x14ac:dyDescent="0.25">
      <c r="B146" s="348"/>
      <c r="C146" s="349"/>
      <c r="D146" s="350"/>
      <c r="E146" s="93" t="s">
        <v>2341</v>
      </c>
      <c r="F146" s="345"/>
      <c r="G146" s="346"/>
      <c r="H146" s="304">
        <v>1499</v>
      </c>
      <c r="I146" s="92" t="s">
        <v>2350</v>
      </c>
      <c r="J146" s="92" t="str">
        <f>ROMAN(H146,1)</f>
        <v>MLDVLIV</v>
      </c>
      <c r="K146" s="347"/>
    </row>
    <row r="147" spans="2:11" ht="15" customHeight="1" x14ac:dyDescent="0.25">
      <c r="B147" s="348"/>
      <c r="C147" s="349"/>
      <c r="D147" s="350"/>
      <c r="E147" s="93" t="s">
        <v>2342</v>
      </c>
      <c r="F147" s="345"/>
      <c r="G147" s="346"/>
      <c r="H147" s="304">
        <v>1499</v>
      </c>
      <c r="I147" s="92" t="s">
        <v>2351</v>
      </c>
      <c r="J147" s="92" t="str">
        <f>ROMAN(H147,2)</f>
        <v>MXDIX</v>
      </c>
      <c r="K147" s="347"/>
    </row>
    <row r="148" spans="2:11" ht="15" customHeight="1" x14ac:dyDescent="0.25">
      <c r="B148" s="348"/>
      <c r="C148" s="349"/>
      <c r="D148" s="350"/>
      <c r="E148" s="93" t="s">
        <v>2343</v>
      </c>
      <c r="F148" s="345"/>
      <c r="G148" s="346"/>
      <c r="H148" s="304">
        <v>1499</v>
      </c>
      <c r="I148" s="92" t="s">
        <v>2352</v>
      </c>
      <c r="J148" s="92" t="str">
        <f>ROMAN(H148,3)</f>
        <v>MVDIV</v>
      </c>
      <c r="K148" s="347"/>
    </row>
    <row r="149" spans="2:11" ht="15" customHeight="1" x14ac:dyDescent="0.25">
      <c r="B149" s="348"/>
      <c r="C149" s="349"/>
      <c r="D149" s="350"/>
      <c r="E149" s="93" t="s">
        <v>2344</v>
      </c>
      <c r="F149" s="345"/>
      <c r="G149" s="346"/>
      <c r="H149" s="304">
        <v>1499</v>
      </c>
      <c r="I149" s="92" t="s">
        <v>2353</v>
      </c>
      <c r="J149" s="92" t="str">
        <f>ROMAN(H149,4)</f>
        <v>MID</v>
      </c>
      <c r="K149" s="347"/>
    </row>
    <row r="150" spans="2:11" ht="15" customHeight="1" x14ac:dyDescent="0.25">
      <c r="B150" s="348"/>
      <c r="C150" s="349"/>
      <c r="D150" s="350"/>
      <c r="E150" s="93" t="s">
        <v>2345</v>
      </c>
      <c r="F150" s="345"/>
      <c r="G150" s="346"/>
      <c r="H150" s="304">
        <v>1499</v>
      </c>
      <c r="I150" s="92" t="s">
        <v>2354</v>
      </c>
      <c r="J150" s="92" t="str">
        <f>ROMAN(H150,TRUE)</f>
        <v>MCDXCIX</v>
      </c>
      <c r="K150" s="347"/>
    </row>
    <row r="151" spans="2:11" ht="15" customHeight="1" x14ac:dyDescent="0.25">
      <c r="B151" s="348"/>
      <c r="C151" s="349"/>
      <c r="D151" s="350"/>
      <c r="E151" s="93" t="s">
        <v>2346</v>
      </c>
      <c r="F151" s="345"/>
      <c r="G151" s="346"/>
      <c r="H151" s="304">
        <v>1499</v>
      </c>
      <c r="I151" s="92" t="s">
        <v>2355</v>
      </c>
      <c r="J151" s="92" t="str">
        <f>ROMAN(H151,FALSE)</f>
        <v>MID</v>
      </c>
      <c r="K151" s="347"/>
    </row>
    <row r="152" spans="2:11" ht="15" customHeight="1" x14ac:dyDescent="0.25">
      <c r="B152" s="348"/>
      <c r="C152" s="349"/>
      <c r="D152" s="350"/>
      <c r="E152" s="93" t="s">
        <v>2347</v>
      </c>
      <c r="F152" s="345"/>
      <c r="G152" s="346"/>
      <c r="K152" s="347"/>
    </row>
    <row r="153" spans="2:11" ht="15" customHeight="1" x14ac:dyDescent="0.25">
      <c r="B153" s="96">
        <v>136</v>
      </c>
      <c r="C153" s="92" t="s">
        <v>523</v>
      </c>
      <c r="D153" s="93" t="s">
        <v>513</v>
      </c>
    </row>
    <row r="154" spans="2:11" ht="15" customHeight="1" x14ac:dyDescent="0.25">
      <c r="B154" s="96">
        <v>137</v>
      </c>
      <c r="C154" s="92" t="s">
        <v>523</v>
      </c>
      <c r="D154" s="93" t="s">
        <v>580</v>
      </c>
    </row>
    <row r="155" spans="2:11" ht="15" customHeight="1" x14ac:dyDescent="0.25">
      <c r="B155" s="96">
        <v>138</v>
      </c>
      <c r="C155" s="92" t="s">
        <v>523</v>
      </c>
      <c r="D155" s="93" t="s">
        <v>581</v>
      </c>
    </row>
    <row r="156" spans="2:11" ht="15" customHeight="1" x14ac:dyDescent="0.25">
      <c r="B156" s="96">
        <v>139</v>
      </c>
      <c r="C156" s="92" t="s">
        <v>523</v>
      </c>
      <c r="D156" s="93" t="s">
        <v>582</v>
      </c>
    </row>
    <row r="157" spans="2:11" ht="15" customHeight="1" x14ac:dyDescent="0.25">
      <c r="B157" s="96">
        <v>140</v>
      </c>
      <c r="C157" s="92" t="s">
        <v>523</v>
      </c>
      <c r="D157" s="93" t="s">
        <v>583</v>
      </c>
    </row>
    <row r="158" spans="2:11" ht="15" customHeight="1" x14ac:dyDescent="0.3">
      <c r="B158" s="96">
        <v>141</v>
      </c>
      <c r="C158" s="92" t="s">
        <v>523</v>
      </c>
      <c r="D158" s="294" t="s">
        <v>584</v>
      </c>
      <c r="E158" s="294"/>
      <c r="G158" s="92" t="s">
        <v>2364</v>
      </c>
      <c r="H158" s="92" t="s">
        <v>2365</v>
      </c>
      <c r="I158" s="92" t="s">
        <v>2366</v>
      </c>
      <c r="J158" s="92">
        <f>SUM(H145:H152)</f>
        <v>10493</v>
      </c>
    </row>
    <row r="159" spans="2:11" ht="15" customHeight="1" x14ac:dyDescent="0.25">
      <c r="B159" s="96">
        <v>142</v>
      </c>
      <c r="C159" s="92" t="s">
        <v>523</v>
      </c>
      <c r="D159" s="93" t="s">
        <v>585</v>
      </c>
    </row>
    <row r="160" spans="2:11" ht="15" customHeight="1" x14ac:dyDescent="0.25">
      <c r="B160" s="96">
        <v>143</v>
      </c>
      <c r="C160" s="92" t="s">
        <v>523</v>
      </c>
      <c r="D160" s="93" t="s">
        <v>586</v>
      </c>
    </row>
    <row r="161" spans="1:4" ht="15" customHeight="1" x14ac:dyDescent="0.25">
      <c r="B161" s="96">
        <v>144</v>
      </c>
      <c r="C161" s="92" t="s">
        <v>523</v>
      </c>
      <c r="D161" s="93" t="s">
        <v>587</v>
      </c>
    </row>
    <row r="162" spans="1:4" ht="15" customHeight="1" x14ac:dyDescent="0.25">
      <c r="B162" s="96">
        <v>145</v>
      </c>
      <c r="C162" s="92" t="s">
        <v>523</v>
      </c>
      <c r="D162" s="93" t="s">
        <v>588</v>
      </c>
    </row>
    <row r="163" spans="1:4" ht="15" customHeight="1" x14ac:dyDescent="0.25">
      <c r="B163" s="96">
        <v>146</v>
      </c>
      <c r="C163" s="92" t="s">
        <v>523</v>
      </c>
      <c r="D163" s="93" t="s">
        <v>589</v>
      </c>
    </row>
    <row r="164" spans="1:4" ht="15" customHeight="1" x14ac:dyDescent="0.25">
      <c r="B164" s="96">
        <v>147</v>
      </c>
      <c r="C164" s="92" t="s">
        <v>523</v>
      </c>
      <c r="D164" s="93" t="s">
        <v>590</v>
      </c>
    </row>
    <row r="165" spans="1:4" ht="15" customHeight="1" x14ac:dyDescent="0.25">
      <c r="B165" s="96">
        <v>148</v>
      </c>
      <c r="C165" s="92" t="s">
        <v>523</v>
      </c>
      <c r="D165" s="93" t="s">
        <v>591</v>
      </c>
    </row>
    <row r="166" spans="1:4" ht="15" customHeight="1" x14ac:dyDescent="0.25">
      <c r="B166" s="96">
        <v>149</v>
      </c>
      <c r="C166" s="92" t="s">
        <v>523</v>
      </c>
      <c r="D166" s="93" t="s">
        <v>592</v>
      </c>
    </row>
    <row r="167" spans="1:4" ht="15" customHeight="1" x14ac:dyDescent="0.25">
      <c r="B167" s="96">
        <v>150</v>
      </c>
      <c r="C167" s="92" t="s">
        <v>523</v>
      </c>
      <c r="D167" s="93" t="s">
        <v>593</v>
      </c>
    </row>
    <row r="168" spans="1:4" ht="15" customHeight="1" x14ac:dyDescent="0.25">
      <c r="B168" s="96">
        <v>151</v>
      </c>
      <c r="C168" s="92" t="s">
        <v>523</v>
      </c>
      <c r="D168" s="93" t="s">
        <v>594</v>
      </c>
    </row>
    <row r="169" spans="1:4" ht="15" customHeight="1" x14ac:dyDescent="0.25">
      <c r="B169" s="96">
        <v>152</v>
      </c>
      <c r="C169" s="92" t="s">
        <v>523</v>
      </c>
      <c r="D169" s="93" t="s">
        <v>595</v>
      </c>
    </row>
    <row r="170" spans="1:4" ht="15" customHeight="1" x14ac:dyDescent="0.25">
      <c r="A170" s="92">
        <v>74</v>
      </c>
      <c r="B170" s="96">
        <v>153</v>
      </c>
      <c r="C170" s="92" t="s">
        <v>523</v>
      </c>
      <c r="D170" s="93" t="s">
        <v>596</v>
      </c>
    </row>
    <row r="171" spans="1:4" ht="15" customHeight="1" x14ac:dyDescent="0.25">
      <c r="B171" s="92">
        <f>B170+1</f>
        <v>154</v>
      </c>
      <c r="C171" s="92" t="s">
        <v>597</v>
      </c>
      <c r="D171" s="93" t="s">
        <v>695</v>
      </c>
    </row>
    <row r="172" spans="1:4" ht="15" customHeight="1" x14ac:dyDescent="0.25">
      <c r="B172" s="92">
        <f t="shared" ref="B172:B200" si="0">B171+1</f>
        <v>155</v>
      </c>
      <c r="C172" s="92" t="s">
        <v>597</v>
      </c>
      <c r="D172" s="93" t="s">
        <v>696</v>
      </c>
    </row>
    <row r="173" spans="1:4" ht="15" customHeight="1" x14ac:dyDescent="0.25">
      <c r="B173" s="92">
        <f t="shared" si="0"/>
        <v>156</v>
      </c>
      <c r="C173" s="92" t="s">
        <v>597</v>
      </c>
      <c r="D173" s="93" t="s">
        <v>697</v>
      </c>
    </row>
    <row r="174" spans="1:4" ht="15" customHeight="1" x14ac:dyDescent="0.25">
      <c r="B174" s="92">
        <f t="shared" si="0"/>
        <v>157</v>
      </c>
      <c r="C174" s="92" t="s">
        <v>597</v>
      </c>
      <c r="D174" s="93" t="s">
        <v>698</v>
      </c>
    </row>
    <row r="175" spans="1:4" ht="15" customHeight="1" x14ac:dyDescent="0.25">
      <c r="B175" s="92">
        <f t="shared" si="0"/>
        <v>158</v>
      </c>
      <c r="C175" s="92" t="s">
        <v>597</v>
      </c>
      <c r="D175" s="93" t="s">
        <v>699</v>
      </c>
    </row>
    <row r="176" spans="1:4" ht="15" customHeight="1" x14ac:dyDescent="0.25">
      <c r="B176" s="92">
        <f t="shared" si="0"/>
        <v>159</v>
      </c>
      <c r="C176" s="92" t="s">
        <v>597</v>
      </c>
      <c r="D176" s="93" t="s">
        <v>700</v>
      </c>
    </row>
    <row r="177" spans="2:4" ht="15" customHeight="1" x14ac:dyDescent="0.25">
      <c r="B177" s="92">
        <f t="shared" si="0"/>
        <v>160</v>
      </c>
      <c r="C177" s="92" t="s">
        <v>597</v>
      </c>
      <c r="D177" s="93" t="s">
        <v>701</v>
      </c>
    </row>
    <row r="178" spans="2:4" ht="15" customHeight="1" x14ac:dyDescent="0.25">
      <c r="B178" s="92">
        <f t="shared" si="0"/>
        <v>161</v>
      </c>
      <c r="C178" s="92" t="s">
        <v>597</v>
      </c>
      <c r="D178" s="93" t="s">
        <v>702</v>
      </c>
    </row>
    <row r="179" spans="2:4" ht="15" customHeight="1" x14ac:dyDescent="0.25">
      <c r="B179" s="92">
        <f t="shared" si="0"/>
        <v>162</v>
      </c>
      <c r="C179" s="92" t="s">
        <v>597</v>
      </c>
      <c r="D179" s="93" t="s">
        <v>703</v>
      </c>
    </row>
    <row r="180" spans="2:4" ht="15" customHeight="1" x14ac:dyDescent="0.25">
      <c r="B180" s="92">
        <f t="shared" si="0"/>
        <v>163</v>
      </c>
      <c r="C180" s="92" t="s">
        <v>597</v>
      </c>
      <c r="D180" s="93" t="s">
        <v>704</v>
      </c>
    </row>
    <row r="181" spans="2:4" ht="15" customHeight="1" x14ac:dyDescent="0.25">
      <c r="B181" s="92">
        <f t="shared" si="0"/>
        <v>164</v>
      </c>
      <c r="C181" s="92" t="s">
        <v>597</v>
      </c>
      <c r="D181" s="93" t="s">
        <v>705</v>
      </c>
    </row>
    <row r="182" spans="2:4" ht="15" customHeight="1" x14ac:dyDescent="0.25">
      <c r="B182" s="92">
        <f t="shared" si="0"/>
        <v>165</v>
      </c>
      <c r="C182" s="92" t="s">
        <v>597</v>
      </c>
      <c r="D182" s="93" t="s">
        <v>706</v>
      </c>
    </row>
    <row r="183" spans="2:4" ht="15" customHeight="1" x14ac:dyDescent="0.25">
      <c r="B183" s="92">
        <f t="shared" si="0"/>
        <v>166</v>
      </c>
      <c r="C183" s="92" t="s">
        <v>597</v>
      </c>
      <c r="D183" s="93" t="s">
        <v>707</v>
      </c>
    </row>
    <row r="184" spans="2:4" ht="15" customHeight="1" x14ac:dyDescent="0.25">
      <c r="B184" s="92">
        <f t="shared" si="0"/>
        <v>167</v>
      </c>
      <c r="C184" s="92" t="s">
        <v>597</v>
      </c>
      <c r="D184" s="93" t="s">
        <v>708</v>
      </c>
    </row>
    <row r="185" spans="2:4" ht="15" customHeight="1" x14ac:dyDescent="0.25">
      <c r="B185" s="92">
        <f t="shared" si="0"/>
        <v>168</v>
      </c>
      <c r="C185" s="92" t="s">
        <v>597</v>
      </c>
      <c r="D185" s="93" t="s">
        <v>709</v>
      </c>
    </row>
    <row r="186" spans="2:4" ht="15" customHeight="1" x14ac:dyDescent="0.25">
      <c r="B186" s="92">
        <f t="shared" si="0"/>
        <v>169</v>
      </c>
      <c r="C186" s="92" t="s">
        <v>597</v>
      </c>
      <c r="D186" s="93" t="s">
        <v>710</v>
      </c>
    </row>
    <row r="187" spans="2:4" ht="15" customHeight="1" x14ac:dyDescent="0.25">
      <c r="B187" s="92">
        <f t="shared" si="0"/>
        <v>170</v>
      </c>
      <c r="C187" s="92" t="s">
        <v>597</v>
      </c>
      <c r="D187" s="93" t="s">
        <v>711</v>
      </c>
    </row>
    <row r="188" spans="2:4" ht="15" customHeight="1" x14ac:dyDescent="0.25">
      <c r="B188" s="92">
        <f t="shared" si="0"/>
        <v>171</v>
      </c>
      <c r="C188" s="92" t="s">
        <v>597</v>
      </c>
      <c r="D188" s="93" t="s">
        <v>712</v>
      </c>
    </row>
    <row r="189" spans="2:4" ht="15" customHeight="1" x14ac:dyDescent="0.25">
      <c r="B189" s="92">
        <f t="shared" si="0"/>
        <v>172</v>
      </c>
      <c r="C189" s="92" t="s">
        <v>597</v>
      </c>
      <c r="D189" s="93" t="s">
        <v>713</v>
      </c>
    </row>
    <row r="190" spans="2:4" ht="15" customHeight="1" x14ac:dyDescent="0.25">
      <c r="B190" s="92">
        <f t="shared" si="0"/>
        <v>173</v>
      </c>
      <c r="C190" s="92" t="s">
        <v>597</v>
      </c>
      <c r="D190" s="93" t="s">
        <v>714</v>
      </c>
    </row>
    <row r="191" spans="2:4" ht="15" customHeight="1" x14ac:dyDescent="0.25">
      <c r="B191" s="92">
        <f t="shared" si="0"/>
        <v>174</v>
      </c>
      <c r="C191" s="92" t="s">
        <v>597</v>
      </c>
      <c r="D191" s="93" t="s">
        <v>715</v>
      </c>
    </row>
    <row r="192" spans="2:4" ht="15" customHeight="1" x14ac:dyDescent="0.25">
      <c r="B192" s="92">
        <f t="shared" si="0"/>
        <v>175</v>
      </c>
      <c r="C192" s="92" t="s">
        <v>597</v>
      </c>
      <c r="D192" s="93" t="s">
        <v>716</v>
      </c>
    </row>
    <row r="193" spans="2:4" ht="15" customHeight="1" x14ac:dyDescent="0.25">
      <c r="B193" s="92">
        <f t="shared" si="0"/>
        <v>176</v>
      </c>
      <c r="C193" s="92" t="s">
        <v>597</v>
      </c>
      <c r="D193" s="93" t="s">
        <v>717</v>
      </c>
    </row>
    <row r="194" spans="2:4" ht="15" customHeight="1" x14ac:dyDescent="0.25">
      <c r="B194" s="92">
        <f t="shared" si="0"/>
        <v>177</v>
      </c>
      <c r="C194" s="92" t="s">
        <v>597</v>
      </c>
      <c r="D194" s="93" t="s">
        <v>718</v>
      </c>
    </row>
    <row r="195" spans="2:4" ht="15" customHeight="1" x14ac:dyDescent="0.25">
      <c r="B195" s="92">
        <f t="shared" si="0"/>
        <v>178</v>
      </c>
      <c r="C195" s="92" t="s">
        <v>597</v>
      </c>
      <c r="D195" s="93" t="s">
        <v>719</v>
      </c>
    </row>
    <row r="196" spans="2:4" ht="15" customHeight="1" x14ac:dyDescent="0.25">
      <c r="B196" s="92">
        <f t="shared" si="0"/>
        <v>179</v>
      </c>
      <c r="C196" s="92" t="s">
        <v>597</v>
      </c>
    </row>
    <row r="197" spans="2:4" ht="15" customHeight="1" x14ac:dyDescent="0.25">
      <c r="B197" s="92">
        <f t="shared" si="0"/>
        <v>180</v>
      </c>
      <c r="C197" s="92" t="s">
        <v>597</v>
      </c>
    </row>
    <row r="198" spans="2:4" ht="15" customHeight="1" x14ac:dyDescent="0.25">
      <c r="B198" s="92">
        <f t="shared" si="0"/>
        <v>181</v>
      </c>
      <c r="C198" s="92" t="s">
        <v>597</v>
      </c>
    </row>
    <row r="199" spans="2:4" ht="15" customHeight="1" x14ac:dyDescent="0.25">
      <c r="B199" s="92">
        <f t="shared" si="0"/>
        <v>182</v>
      </c>
      <c r="C199" s="92" t="s">
        <v>597</v>
      </c>
    </row>
    <row r="200" spans="2:4" ht="15" customHeight="1" x14ac:dyDescent="0.25">
      <c r="B200" s="92">
        <f t="shared" si="0"/>
        <v>183</v>
      </c>
      <c r="C200" s="92" t="s">
        <v>597</v>
      </c>
    </row>
    <row r="201" spans="2:4" ht="15" customHeight="1" x14ac:dyDescent="0.25">
      <c r="B201" s="92">
        <f>B200+1</f>
        <v>184</v>
      </c>
      <c r="C201" s="92" t="s">
        <v>597</v>
      </c>
    </row>
    <row r="202" spans="2:4" ht="15" customHeight="1" x14ac:dyDescent="0.25">
      <c r="B202" s="92">
        <f t="shared" ref="B202:B265" si="1">B201+1</f>
        <v>185</v>
      </c>
      <c r="C202" s="92" t="s">
        <v>597</v>
      </c>
    </row>
    <row r="203" spans="2:4" ht="15" customHeight="1" x14ac:dyDescent="0.25">
      <c r="B203" s="92">
        <f t="shared" si="1"/>
        <v>186</v>
      </c>
      <c r="C203" s="92" t="s">
        <v>597</v>
      </c>
    </row>
    <row r="204" spans="2:4" ht="15" customHeight="1" x14ac:dyDescent="0.25">
      <c r="B204" s="92">
        <f t="shared" si="1"/>
        <v>187</v>
      </c>
      <c r="C204" s="92" t="s">
        <v>597</v>
      </c>
    </row>
    <row r="205" spans="2:4" ht="15" customHeight="1" x14ac:dyDescent="0.25">
      <c r="B205" s="92">
        <f t="shared" si="1"/>
        <v>188</v>
      </c>
      <c r="C205" s="92" t="s">
        <v>597</v>
      </c>
    </row>
    <row r="206" spans="2:4" ht="15" customHeight="1" x14ac:dyDescent="0.25">
      <c r="B206" s="92">
        <f t="shared" si="1"/>
        <v>189</v>
      </c>
      <c r="C206" s="92" t="s">
        <v>597</v>
      </c>
    </row>
    <row r="207" spans="2:4" ht="15" customHeight="1" x14ac:dyDescent="0.25">
      <c r="B207" s="92">
        <f t="shared" si="1"/>
        <v>190</v>
      </c>
      <c r="C207" s="92" t="s">
        <v>597</v>
      </c>
    </row>
    <row r="208" spans="2:4" ht="15" customHeight="1" x14ac:dyDescent="0.25">
      <c r="B208" s="92">
        <f t="shared" si="1"/>
        <v>191</v>
      </c>
      <c r="C208" s="92" t="s">
        <v>597</v>
      </c>
    </row>
    <row r="209" spans="2:3" ht="15" customHeight="1" x14ac:dyDescent="0.25">
      <c r="B209" s="92">
        <f t="shared" si="1"/>
        <v>192</v>
      </c>
      <c r="C209" s="92" t="s">
        <v>597</v>
      </c>
    </row>
    <row r="210" spans="2:3" ht="15" customHeight="1" x14ac:dyDescent="0.25">
      <c r="B210" s="92">
        <f t="shared" si="1"/>
        <v>193</v>
      </c>
      <c r="C210" s="92" t="s">
        <v>597</v>
      </c>
    </row>
    <row r="211" spans="2:3" ht="15" customHeight="1" x14ac:dyDescent="0.25">
      <c r="B211" s="92">
        <f t="shared" si="1"/>
        <v>194</v>
      </c>
      <c r="C211" s="92" t="s">
        <v>597</v>
      </c>
    </row>
    <row r="212" spans="2:3" ht="15" customHeight="1" x14ac:dyDescent="0.25">
      <c r="B212" s="92">
        <f t="shared" si="1"/>
        <v>195</v>
      </c>
      <c r="C212" s="92" t="s">
        <v>597</v>
      </c>
    </row>
    <row r="213" spans="2:3" ht="15" customHeight="1" x14ac:dyDescent="0.25">
      <c r="B213" s="92">
        <f t="shared" si="1"/>
        <v>196</v>
      </c>
      <c r="C213" s="92" t="s">
        <v>597</v>
      </c>
    </row>
    <row r="214" spans="2:3" ht="15" customHeight="1" x14ac:dyDescent="0.25">
      <c r="B214" s="92">
        <f t="shared" si="1"/>
        <v>197</v>
      </c>
      <c r="C214" s="92" t="s">
        <v>597</v>
      </c>
    </row>
    <row r="215" spans="2:3" ht="15" customHeight="1" x14ac:dyDescent="0.25">
      <c r="B215" s="92">
        <f t="shared" si="1"/>
        <v>198</v>
      </c>
      <c r="C215" s="92" t="s">
        <v>597</v>
      </c>
    </row>
    <row r="216" spans="2:3" ht="15" customHeight="1" x14ac:dyDescent="0.25">
      <c r="B216" s="92">
        <f t="shared" si="1"/>
        <v>199</v>
      </c>
      <c r="C216" s="92" t="s">
        <v>597</v>
      </c>
    </row>
    <row r="217" spans="2:3" ht="15" customHeight="1" x14ac:dyDescent="0.25">
      <c r="B217" s="92">
        <f t="shared" si="1"/>
        <v>200</v>
      </c>
      <c r="C217" s="92" t="s">
        <v>597</v>
      </c>
    </row>
    <row r="218" spans="2:3" ht="15" customHeight="1" x14ac:dyDescent="0.25">
      <c r="B218" s="92">
        <f t="shared" si="1"/>
        <v>201</v>
      </c>
      <c r="C218" s="92" t="s">
        <v>597</v>
      </c>
    </row>
    <row r="219" spans="2:3" ht="15" customHeight="1" x14ac:dyDescent="0.25">
      <c r="B219" s="92">
        <f t="shared" si="1"/>
        <v>202</v>
      </c>
      <c r="C219" s="92" t="s">
        <v>597</v>
      </c>
    </row>
    <row r="220" spans="2:3" ht="15" customHeight="1" x14ac:dyDescent="0.25">
      <c r="B220" s="92">
        <f t="shared" si="1"/>
        <v>203</v>
      </c>
      <c r="C220" s="92" t="s">
        <v>597</v>
      </c>
    </row>
    <row r="221" spans="2:3" ht="15" customHeight="1" x14ac:dyDescent="0.25">
      <c r="B221" s="92">
        <f t="shared" si="1"/>
        <v>204</v>
      </c>
      <c r="C221" s="92" t="s">
        <v>597</v>
      </c>
    </row>
    <row r="222" spans="2:3" ht="15" customHeight="1" x14ac:dyDescent="0.25">
      <c r="B222" s="92">
        <f t="shared" si="1"/>
        <v>205</v>
      </c>
      <c r="C222" s="92" t="s">
        <v>597</v>
      </c>
    </row>
    <row r="223" spans="2:3" ht="15" customHeight="1" x14ac:dyDescent="0.25">
      <c r="B223" s="92">
        <f t="shared" si="1"/>
        <v>206</v>
      </c>
      <c r="C223" s="92" t="s">
        <v>597</v>
      </c>
    </row>
    <row r="224" spans="2:3" ht="15" customHeight="1" x14ac:dyDescent="0.25">
      <c r="B224" s="92">
        <f t="shared" si="1"/>
        <v>207</v>
      </c>
      <c r="C224" s="92" t="s">
        <v>597</v>
      </c>
    </row>
    <row r="225" spans="2:3" ht="15" customHeight="1" x14ac:dyDescent="0.25">
      <c r="B225" s="92">
        <f t="shared" si="1"/>
        <v>208</v>
      </c>
      <c r="C225" s="92" t="s">
        <v>597</v>
      </c>
    </row>
    <row r="226" spans="2:3" ht="15" customHeight="1" x14ac:dyDescent="0.25">
      <c r="B226" s="92">
        <f t="shared" si="1"/>
        <v>209</v>
      </c>
      <c r="C226" s="92" t="s">
        <v>597</v>
      </c>
    </row>
    <row r="227" spans="2:3" ht="15" customHeight="1" x14ac:dyDescent="0.25">
      <c r="B227" s="92">
        <f t="shared" si="1"/>
        <v>210</v>
      </c>
      <c r="C227" s="92" t="s">
        <v>597</v>
      </c>
    </row>
    <row r="228" spans="2:3" ht="15" customHeight="1" x14ac:dyDescent="0.25">
      <c r="B228" s="92">
        <f t="shared" si="1"/>
        <v>211</v>
      </c>
      <c r="C228" s="92" t="s">
        <v>597</v>
      </c>
    </row>
    <row r="229" spans="2:3" ht="15" customHeight="1" x14ac:dyDescent="0.25">
      <c r="B229" s="92">
        <f t="shared" si="1"/>
        <v>212</v>
      </c>
      <c r="C229" s="92" t="s">
        <v>597</v>
      </c>
    </row>
    <row r="230" spans="2:3" ht="15" customHeight="1" x14ac:dyDescent="0.25">
      <c r="B230" s="92">
        <f t="shared" si="1"/>
        <v>213</v>
      </c>
      <c r="C230" s="92" t="s">
        <v>597</v>
      </c>
    </row>
    <row r="231" spans="2:3" ht="15" customHeight="1" x14ac:dyDescent="0.25">
      <c r="B231" s="92">
        <f t="shared" si="1"/>
        <v>214</v>
      </c>
      <c r="C231" s="92" t="s">
        <v>597</v>
      </c>
    </row>
    <row r="232" spans="2:3" ht="15" customHeight="1" x14ac:dyDescent="0.25">
      <c r="B232" s="92">
        <f t="shared" si="1"/>
        <v>215</v>
      </c>
      <c r="C232" s="92" t="s">
        <v>597</v>
      </c>
    </row>
    <row r="233" spans="2:3" ht="15" customHeight="1" x14ac:dyDescent="0.25">
      <c r="B233" s="92">
        <f t="shared" si="1"/>
        <v>216</v>
      </c>
      <c r="C233" s="92" t="s">
        <v>597</v>
      </c>
    </row>
    <row r="234" spans="2:3" ht="15" customHeight="1" x14ac:dyDescent="0.25">
      <c r="B234" s="92">
        <f t="shared" si="1"/>
        <v>217</v>
      </c>
      <c r="C234" s="92" t="s">
        <v>597</v>
      </c>
    </row>
    <row r="235" spans="2:3" ht="15" customHeight="1" x14ac:dyDescent="0.25">
      <c r="B235" s="92">
        <f t="shared" si="1"/>
        <v>218</v>
      </c>
      <c r="C235" s="92" t="s">
        <v>597</v>
      </c>
    </row>
    <row r="236" spans="2:3" ht="15" customHeight="1" x14ac:dyDescent="0.25">
      <c r="B236" s="92">
        <f t="shared" si="1"/>
        <v>219</v>
      </c>
      <c r="C236" s="92" t="s">
        <v>597</v>
      </c>
    </row>
    <row r="237" spans="2:3" ht="15" customHeight="1" x14ac:dyDescent="0.25">
      <c r="B237" s="92">
        <f t="shared" si="1"/>
        <v>220</v>
      </c>
      <c r="C237" s="92" t="s">
        <v>597</v>
      </c>
    </row>
    <row r="238" spans="2:3" ht="15" customHeight="1" x14ac:dyDescent="0.25">
      <c r="B238" s="92">
        <f t="shared" si="1"/>
        <v>221</v>
      </c>
      <c r="C238" s="92" t="s">
        <v>597</v>
      </c>
    </row>
    <row r="239" spans="2:3" ht="15" customHeight="1" x14ac:dyDescent="0.25">
      <c r="B239" s="92">
        <f t="shared" si="1"/>
        <v>222</v>
      </c>
      <c r="C239" s="92" t="s">
        <v>597</v>
      </c>
    </row>
    <row r="240" spans="2:3" ht="15" customHeight="1" x14ac:dyDescent="0.25">
      <c r="B240" s="92">
        <f t="shared" si="1"/>
        <v>223</v>
      </c>
      <c r="C240" s="92" t="s">
        <v>597</v>
      </c>
    </row>
    <row r="241" spans="2:3" ht="15" customHeight="1" x14ac:dyDescent="0.25">
      <c r="B241" s="92">
        <f t="shared" si="1"/>
        <v>224</v>
      </c>
      <c r="C241" s="92" t="s">
        <v>597</v>
      </c>
    </row>
    <row r="242" spans="2:3" ht="15" customHeight="1" x14ac:dyDescent="0.25">
      <c r="B242" s="92">
        <f t="shared" si="1"/>
        <v>225</v>
      </c>
      <c r="C242" s="92" t="s">
        <v>597</v>
      </c>
    </row>
    <row r="243" spans="2:3" ht="15" customHeight="1" x14ac:dyDescent="0.25">
      <c r="B243" s="92">
        <f t="shared" si="1"/>
        <v>226</v>
      </c>
      <c r="C243" s="92" t="s">
        <v>597</v>
      </c>
    </row>
    <row r="244" spans="2:3" ht="15" customHeight="1" x14ac:dyDescent="0.25">
      <c r="B244" s="92">
        <f t="shared" si="1"/>
        <v>227</v>
      </c>
      <c r="C244" s="92" t="s">
        <v>597</v>
      </c>
    </row>
    <row r="245" spans="2:3" ht="15" customHeight="1" x14ac:dyDescent="0.25">
      <c r="B245" s="92">
        <f t="shared" si="1"/>
        <v>228</v>
      </c>
      <c r="C245" s="92" t="s">
        <v>597</v>
      </c>
    </row>
    <row r="246" spans="2:3" ht="15" customHeight="1" x14ac:dyDescent="0.25">
      <c r="B246" s="92">
        <f t="shared" si="1"/>
        <v>229</v>
      </c>
      <c r="C246" s="92" t="s">
        <v>597</v>
      </c>
    </row>
    <row r="247" spans="2:3" ht="15" customHeight="1" x14ac:dyDescent="0.25">
      <c r="B247" s="92">
        <f t="shared" si="1"/>
        <v>230</v>
      </c>
      <c r="C247" s="92" t="s">
        <v>597</v>
      </c>
    </row>
    <row r="248" spans="2:3" ht="15" customHeight="1" x14ac:dyDescent="0.25">
      <c r="B248" s="92">
        <f t="shared" si="1"/>
        <v>231</v>
      </c>
      <c r="C248" s="92" t="s">
        <v>597</v>
      </c>
    </row>
    <row r="249" spans="2:3" ht="15" customHeight="1" x14ac:dyDescent="0.25">
      <c r="B249" s="92">
        <f t="shared" si="1"/>
        <v>232</v>
      </c>
      <c r="C249" s="92" t="s">
        <v>597</v>
      </c>
    </row>
    <row r="250" spans="2:3" ht="15" customHeight="1" x14ac:dyDescent="0.25">
      <c r="B250" s="92">
        <f t="shared" si="1"/>
        <v>233</v>
      </c>
      <c r="C250" s="92" t="s">
        <v>597</v>
      </c>
    </row>
    <row r="251" spans="2:3" ht="15" customHeight="1" x14ac:dyDescent="0.25">
      <c r="B251" s="92">
        <f t="shared" si="1"/>
        <v>234</v>
      </c>
      <c r="C251" s="92" t="s">
        <v>597</v>
      </c>
    </row>
    <row r="252" spans="2:3" ht="15" customHeight="1" x14ac:dyDescent="0.25">
      <c r="B252" s="92">
        <f t="shared" si="1"/>
        <v>235</v>
      </c>
      <c r="C252" s="92" t="s">
        <v>597</v>
      </c>
    </row>
    <row r="253" spans="2:3" ht="15" customHeight="1" x14ac:dyDescent="0.25">
      <c r="B253" s="92">
        <f t="shared" si="1"/>
        <v>236</v>
      </c>
      <c r="C253" s="92" t="s">
        <v>597</v>
      </c>
    </row>
    <row r="254" spans="2:3" ht="15" customHeight="1" x14ac:dyDescent="0.25">
      <c r="B254" s="92">
        <f t="shared" si="1"/>
        <v>237</v>
      </c>
      <c r="C254" s="92" t="s">
        <v>597</v>
      </c>
    </row>
    <row r="255" spans="2:3" ht="15" customHeight="1" x14ac:dyDescent="0.25">
      <c r="B255" s="92">
        <f t="shared" si="1"/>
        <v>238</v>
      </c>
      <c r="C255" s="92" t="s">
        <v>597</v>
      </c>
    </row>
    <row r="256" spans="2:3" ht="15" customHeight="1" x14ac:dyDescent="0.25">
      <c r="B256" s="92">
        <f t="shared" si="1"/>
        <v>239</v>
      </c>
      <c r="C256" s="92" t="s">
        <v>597</v>
      </c>
    </row>
    <row r="257" spans="2:3" ht="15" customHeight="1" x14ac:dyDescent="0.25">
      <c r="B257" s="92">
        <f t="shared" si="1"/>
        <v>240</v>
      </c>
      <c r="C257" s="92" t="s">
        <v>597</v>
      </c>
    </row>
    <row r="258" spans="2:3" ht="15" customHeight="1" x14ac:dyDescent="0.25">
      <c r="B258" s="92">
        <f t="shared" si="1"/>
        <v>241</v>
      </c>
      <c r="C258" s="92" t="s">
        <v>597</v>
      </c>
    </row>
    <row r="259" spans="2:3" ht="15" customHeight="1" x14ac:dyDescent="0.25">
      <c r="B259" s="92">
        <f t="shared" si="1"/>
        <v>242</v>
      </c>
      <c r="C259" s="92" t="s">
        <v>597</v>
      </c>
    </row>
    <row r="260" spans="2:3" ht="15" customHeight="1" x14ac:dyDescent="0.25">
      <c r="B260" s="92">
        <f t="shared" si="1"/>
        <v>243</v>
      </c>
      <c r="C260" s="92" t="s">
        <v>597</v>
      </c>
    </row>
    <row r="261" spans="2:3" ht="15" customHeight="1" x14ac:dyDescent="0.25">
      <c r="B261" s="92">
        <f t="shared" si="1"/>
        <v>244</v>
      </c>
      <c r="C261" s="92" t="s">
        <v>597</v>
      </c>
    </row>
    <row r="262" spans="2:3" ht="15" customHeight="1" x14ac:dyDescent="0.25">
      <c r="B262" s="92">
        <f t="shared" si="1"/>
        <v>245</v>
      </c>
      <c r="C262" s="92" t="s">
        <v>597</v>
      </c>
    </row>
    <row r="263" spans="2:3" ht="15" customHeight="1" x14ac:dyDescent="0.25">
      <c r="B263" s="92">
        <f t="shared" si="1"/>
        <v>246</v>
      </c>
      <c r="C263" s="92" t="s">
        <v>597</v>
      </c>
    </row>
    <row r="264" spans="2:3" ht="15" customHeight="1" x14ac:dyDescent="0.25">
      <c r="B264" s="92">
        <f t="shared" si="1"/>
        <v>247</v>
      </c>
      <c r="C264" s="92" t="s">
        <v>597</v>
      </c>
    </row>
    <row r="265" spans="2:3" ht="15" customHeight="1" x14ac:dyDescent="0.25">
      <c r="B265" s="92">
        <f t="shared" si="1"/>
        <v>248</v>
      </c>
      <c r="C265" s="92" t="s">
        <v>597</v>
      </c>
    </row>
    <row r="266" spans="2:3" ht="15" customHeight="1" x14ac:dyDescent="0.25">
      <c r="B266" s="92">
        <f t="shared" ref="B266:B277" si="2">B265+1</f>
        <v>249</v>
      </c>
      <c r="C266" s="92" t="s">
        <v>597</v>
      </c>
    </row>
    <row r="267" spans="2:3" ht="15" customHeight="1" x14ac:dyDescent="0.25">
      <c r="B267" s="92">
        <f t="shared" si="2"/>
        <v>250</v>
      </c>
      <c r="C267" s="92" t="s">
        <v>597</v>
      </c>
    </row>
    <row r="268" spans="2:3" ht="15" customHeight="1" x14ac:dyDescent="0.25">
      <c r="B268" s="92">
        <f t="shared" si="2"/>
        <v>251</v>
      </c>
      <c r="C268" s="92" t="s">
        <v>597</v>
      </c>
    </row>
    <row r="269" spans="2:3" ht="15" customHeight="1" x14ac:dyDescent="0.25">
      <c r="B269" s="92">
        <f t="shared" si="2"/>
        <v>252</v>
      </c>
      <c r="C269" s="92" t="s">
        <v>597</v>
      </c>
    </row>
    <row r="270" spans="2:3" ht="15" customHeight="1" x14ac:dyDescent="0.25">
      <c r="B270" s="92">
        <f t="shared" si="2"/>
        <v>253</v>
      </c>
      <c r="C270" s="92" t="s">
        <v>597</v>
      </c>
    </row>
    <row r="271" spans="2:3" ht="15" customHeight="1" x14ac:dyDescent="0.25">
      <c r="B271" s="92">
        <f t="shared" si="2"/>
        <v>254</v>
      </c>
      <c r="C271" s="92" t="s">
        <v>597</v>
      </c>
    </row>
    <row r="272" spans="2:3" ht="15" customHeight="1" x14ac:dyDescent="0.25">
      <c r="B272" s="92">
        <f t="shared" si="2"/>
        <v>255</v>
      </c>
      <c r="C272" s="92" t="s">
        <v>597</v>
      </c>
    </row>
    <row r="273" spans="1:4" ht="15" customHeight="1" x14ac:dyDescent="0.25">
      <c r="B273" s="92">
        <f t="shared" si="2"/>
        <v>256</v>
      </c>
      <c r="C273" s="92" t="s">
        <v>597</v>
      </c>
    </row>
    <row r="274" spans="1:4" ht="15" customHeight="1" x14ac:dyDescent="0.25">
      <c r="B274" s="92">
        <f t="shared" si="2"/>
        <v>257</v>
      </c>
      <c r="C274" s="92" t="s">
        <v>597</v>
      </c>
    </row>
    <row r="275" spans="1:4" ht="15" customHeight="1" x14ac:dyDescent="0.25">
      <c r="B275" s="92">
        <f t="shared" si="2"/>
        <v>258</v>
      </c>
      <c r="C275" s="92" t="s">
        <v>597</v>
      </c>
    </row>
    <row r="276" spans="1:4" ht="15" customHeight="1" x14ac:dyDescent="0.25">
      <c r="B276" s="92">
        <f t="shared" si="2"/>
        <v>259</v>
      </c>
      <c r="C276" s="92" t="s">
        <v>597</v>
      </c>
    </row>
    <row r="277" spans="1:4" ht="15" customHeight="1" x14ac:dyDescent="0.25">
      <c r="B277" s="92">
        <f t="shared" si="2"/>
        <v>260</v>
      </c>
      <c r="C277" s="92" t="s">
        <v>597</v>
      </c>
    </row>
    <row r="278" spans="1:4" ht="15" customHeight="1" x14ac:dyDescent="0.25">
      <c r="A278" s="92">
        <v>108</v>
      </c>
      <c r="B278" s="92">
        <f>B277+1</f>
        <v>261</v>
      </c>
      <c r="C278" s="92" t="s">
        <v>597</v>
      </c>
    </row>
    <row r="279" spans="1:4" ht="15" customHeight="1" x14ac:dyDescent="0.25">
      <c r="B279" s="92">
        <f>B278+1</f>
        <v>262</v>
      </c>
      <c r="C279" s="92" t="s">
        <v>598</v>
      </c>
      <c r="D279" s="93" t="s">
        <v>599</v>
      </c>
    </row>
    <row r="280" spans="1:4" ht="15" customHeight="1" x14ac:dyDescent="0.25">
      <c r="B280" s="92">
        <f t="shared" ref="B280:B343" si="3">B279+1</f>
        <v>263</v>
      </c>
      <c r="C280" s="92" t="s">
        <v>598</v>
      </c>
      <c r="D280" s="93" t="s">
        <v>600</v>
      </c>
    </row>
    <row r="281" spans="1:4" ht="15" customHeight="1" x14ac:dyDescent="0.25">
      <c r="B281" s="92">
        <f t="shared" si="3"/>
        <v>264</v>
      </c>
      <c r="C281" s="92" t="s">
        <v>598</v>
      </c>
      <c r="D281" s="93" t="s">
        <v>601</v>
      </c>
    </row>
    <row r="282" spans="1:4" ht="15" customHeight="1" x14ac:dyDescent="0.25">
      <c r="B282" s="92">
        <f t="shared" si="3"/>
        <v>265</v>
      </c>
      <c r="C282" s="92" t="s">
        <v>598</v>
      </c>
      <c r="D282" s="93" t="s">
        <v>602</v>
      </c>
    </row>
    <row r="283" spans="1:4" ht="15" customHeight="1" x14ac:dyDescent="0.25">
      <c r="B283" s="92">
        <f t="shared" si="3"/>
        <v>266</v>
      </c>
      <c r="C283" s="92" t="s">
        <v>598</v>
      </c>
      <c r="D283" s="93" t="s">
        <v>603</v>
      </c>
    </row>
    <row r="284" spans="1:4" ht="15" customHeight="1" x14ac:dyDescent="0.25">
      <c r="B284" s="92">
        <f t="shared" si="3"/>
        <v>267</v>
      </c>
      <c r="C284" s="92" t="s">
        <v>598</v>
      </c>
      <c r="D284" s="93" t="s">
        <v>604</v>
      </c>
    </row>
    <row r="285" spans="1:4" ht="15" customHeight="1" x14ac:dyDescent="0.25">
      <c r="B285" s="92">
        <f t="shared" si="3"/>
        <v>268</v>
      </c>
      <c r="C285" s="92" t="s">
        <v>598</v>
      </c>
      <c r="D285" s="93" t="s">
        <v>605</v>
      </c>
    </row>
    <row r="286" spans="1:4" ht="15" customHeight="1" x14ac:dyDescent="0.25">
      <c r="B286" s="92">
        <f t="shared" si="3"/>
        <v>269</v>
      </c>
      <c r="C286" s="92" t="s">
        <v>598</v>
      </c>
      <c r="D286" s="93" t="s">
        <v>606</v>
      </c>
    </row>
    <row r="287" spans="1:4" ht="15" customHeight="1" x14ac:dyDescent="0.25">
      <c r="B287" s="92">
        <f t="shared" si="3"/>
        <v>270</v>
      </c>
      <c r="C287" s="92" t="s">
        <v>598</v>
      </c>
      <c r="D287" s="93" t="s">
        <v>607</v>
      </c>
    </row>
    <row r="288" spans="1:4" ht="15" customHeight="1" x14ac:dyDescent="0.25">
      <c r="B288" s="92">
        <f t="shared" si="3"/>
        <v>271</v>
      </c>
      <c r="C288" s="92" t="s">
        <v>598</v>
      </c>
      <c r="D288" s="93" t="s">
        <v>608</v>
      </c>
    </row>
    <row r="289" spans="1:18" ht="15" customHeight="1" x14ac:dyDescent="0.25">
      <c r="B289" s="92">
        <f t="shared" si="3"/>
        <v>272</v>
      </c>
      <c r="C289" s="92" t="s">
        <v>598</v>
      </c>
      <c r="D289" s="93" t="s">
        <v>609</v>
      </c>
    </row>
    <row r="290" spans="1:18" ht="15" customHeight="1" x14ac:dyDescent="0.25">
      <c r="B290" s="92">
        <f t="shared" si="3"/>
        <v>273</v>
      </c>
      <c r="C290" s="92" t="s">
        <v>598</v>
      </c>
      <c r="D290" s="93" t="s">
        <v>610</v>
      </c>
    </row>
    <row r="291" spans="1:18" ht="15" customHeight="1" x14ac:dyDescent="0.25">
      <c r="B291" s="92">
        <f t="shared" si="3"/>
        <v>274</v>
      </c>
      <c r="C291" s="92" t="s">
        <v>598</v>
      </c>
      <c r="D291" s="93" t="s">
        <v>611</v>
      </c>
    </row>
    <row r="292" spans="1:18" ht="15" customHeight="1" x14ac:dyDescent="0.25">
      <c r="B292" s="92">
        <f t="shared" si="3"/>
        <v>275</v>
      </c>
      <c r="C292" s="92" t="s">
        <v>598</v>
      </c>
      <c r="D292" s="93" t="s">
        <v>612</v>
      </c>
    </row>
    <row r="293" spans="1:18" ht="15" customHeight="1" x14ac:dyDescent="0.25">
      <c r="B293" s="92">
        <f t="shared" si="3"/>
        <v>276</v>
      </c>
      <c r="C293" s="92" t="s">
        <v>598</v>
      </c>
      <c r="D293" s="93" t="s">
        <v>613</v>
      </c>
    </row>
    <row r="294" spans="1:18" ht="15" customHeight="1" x14ac:dyDescent="0.25">
      <c r="B294" s="92">
        <f t="shared" si="3"/>
        <v>277</v>
      </c>
      <c r="C294" s="92" t="s">
        <v>598</v>
      </c>
      <c r="D294" s="93" t="s">
        <v>614</v>
      </c>
    </row>
    <row r="295" spans="1:18" ht="15" customHeight="1" x14ac:dyDescent="0.25">
      <c r="B295" s="298">
        <f t="shared" si="3"/>
        <v>278</v>
      </c>
      <c r="C295" s="298" t="s">
        <v>598</v>
      </c>
      <c r="D295" s="299" t="s">
        <v>2367</v>
      </c>
    </row>
    <row r="296" spans="1:18" ht="15" customHeight="1" x14ac:dyDescent="0.25">
      <c r="B296" s="92">
        <f t="shared" si="3"/>
        <v>279</v>
      </c>
      <c r="C296" s="92" t="s">
        <v>598</v>
      </c>
      <c r="D296" s="93" t="s">
        <v>616</v>
      </c>
    </row>
    <row r="297" spans="1:18" ht="15" customHeight="1" x14ac:dyDescent="0.3">
      <c r="B297" s="92">
        <f t="shared" si="3"/>
        <v>280</v>
      </c>
      <c r="C297" s="92" t="s">
        <v>598</v>
      </c>
      <c r="D297" s="295" t="s">
        <v>617</v>
      </c>
      <c r="E297" s="295"/>
      <c r="G297" s="92" t="s">
        <v>2368</v>
      </c>
      <c r="H297" s="92" t="s">
        <v>2373</v>
      </c>
      <c r="I297" s="92" t="s">
        <v>2370</v>
      </c>
      <c r="J297" s="92" t="s">
        <v>2369</v>
      </c>
      <c r="K297" s="92" t="s">
        <v>2371</v>
      </c>
      <c r="L297" s="300">
        <f t="array" ref="L297:R297">TRANSPOSE(H145:H151)</f>
        <v>1499</v>
      </c>
      <c r="M297" s="301">
        <v>1499</v>
      </c>
      <c r="N297" s="301">
        <v>1499</v>
      </c>
      <c r="O297" s="301">
        <v>1499</v>
      </c>
      <c r="P297" s="302">
        <v>1499</v>
      </c>
      <c r="Q297" s="302">
        <v>1499</v>
      </c>
      <c r="R297" s="303">
        <v>1499</v>
      </c>
    </row>
    <row r="298" spans="1:18" ht="15" customHeight="1" x14ac:dyDescent="0.25">
      <c r="A298" s="92">
        <v>20</v>
      </c>
      <c r="B298" s="92">
        <f t="shared" si="3"/>
        <v>281</v>
      </c>
      <c r="C298" s="92" t="s">
        <v>598</v>
      </c>
      <c r="D298" s="93" t="s">
        <v>618</v>
      </c>
    </row>
    <row r="299" spans="1:18" ht="15" customHeight="1" x14ac:dyDescent="0.25">
      <c r="B299" s="92">
        <f t="shared" si="3"/>
        <v>282</v>
      </c>
      <c r="C299" s="92" t="s">
        <v>619</v>
      </c>
      <c r="D299" s="93" t="s">
        <v>620</v>
      </c>
    </row>
    <row r="300" spans="1:18" ht="15" customHeight="1" x14ac:dyDescent="0.25">
      <c r="B300" s="92">
        <f t="shared" si="3"/>
        <v>283</v>
      </c>
      <c r="C300" s="92" t="s">
        <v>619</v>
      </c>
      <c r="D300" s="93" t="s">
        <v>621</v>
      </c>
    </row>
    <row r="301" spans="1:18" ht="15" customHeight="1" x14ac:dyDescent="0.25">
      <c r="B301" s="92">
        <f t="shared" si="3"/>
        <v>284</v>
      </c>
      <c r="C301" s="92" t="s">
        <v>619</v>
      </c>
      <c r="D301" s="93" t="s">
        <v>622</v>
      </c>
    </row>
    <row r="302" spans="1:18" ht="15" customHeight="1" x14ac:dyDescent="0.25">
      <c r="B302" s="92">
        <f t="shared" si="3"/>
        <v>285</v>
      </c>
      <c r="C302" s="92" t="s">
        <v>619</v>
      </c>
      <c r="D302" s="93" t="s">
        <v>623</v>
      </c>
    </row>
    <row r="303" spans="1:18" ht="15" customHeight="1" x14ac:dyDescent="0.25">
      <c r="B303" s="92">
        <f t="shared" si="3"/>
        <v>286</v>
      </c>
      <c r="C303" s="92" t="s">
        <v>619</v>
      </c>
      <c r="D303" s="93" t="s">
        <v>624</v>
      </c>
    </row>
    <row r="304" spans="1:18" ht="15" customHeight="1" x14ac:dyDescent="0.25">
      <c r="B304" s="92">
        <f t="shared" si="3"/>
        <v>287</v>
      </c>
      <c r="C304" s="92" t="s">
        <v>619</v>
      </c>
      <c r="D304" s="93" t="s">
        <v>625</v>
      </c>
    </row>
    <row r="305" spans="1:11" ht="15" customHeight="1" x14ac:dyDescent="0.25">
      <c r="B305" s="92">
        <f t="shared" si="3"/>
        <v>288</v>
      </c>
      <c r="C305" s="92" t="s">
        <v>619</v>
      </c>
      <c r="D305" s="93" t="s">
        <v>626</v>
      </c>
    </row>
    <row r="306" spans="1:11" ht="15" customHeight="1" x14ac:dyDescent="0.25">
      <c r="B306" s="92">
        <f t="shared" si="3"/>
        <v>289</v>
      </c>
      <c r="C306" s="92" t="s">
        <v>619</v>
      </c>
      <c r="D306" s="93" t="s">
        <v>627</v>
      </c>
    </row>
    <row r="307" spans="1:11" ht="15" customHeight="1" x14ac:dyDescent="0.25">
      <c r="B307" s="92">
        <f t="shared" si="3"/>
        <v>290</v>
      </c>
      <c r="C307" s="92" t="s">
        <v>619</v>
      </c>
      <c r="D307" s="93" t="s">
        <v>628</v>
      </c>
    </row>
    <row r="308" spans="1:11" ht="15" customHeight="1" x14ac:dyDescent="0.25">
      <c r="B308" s="92">
        <f t="shared" si="3"/>
        <v>291</v>
      </c>
      <c r="C308" s="92" t="s">
        <v>619</v>
      </c>
      <c r="D308" s="93" t="s">
        <v>629</v>
      </c>
    </row>
    <row r="309" spans="1:11" ht="15" customHeight="1" x14ac:dyDescent="0.25">
      <c r="B309" s="92">
        <f t="shared" si="3"/>
        <v>292</v>
      </c>
      <c r="C309" s="92" t="s">
        <v>619</v>
      </c>
      <c r="D309" s="93" t="s">
        <v>630</v>
      </c>
    </row>
    <row r="310" spans="1:11" ht="15" customHeight="1" x14ac:dyDescent="0.25">
      <c r="A310" s="92">
        <v>12</v>
      </c>
      <c r="B310" s="92">
        <f t="shared" si="3"/>
        <v>293</v>
      </c>
      <c r="C310" s="92" t="s">
        <v>619</v>
      </c>
      <c r="D310" s="93" t="s">
        <v>631</v>
      </c>
    </row>
    <row r="311" spans="1:11" ht="15" customHeight="1" x14ac:dyDescent="0.25">
      <c r="B311" s="92">
        <f t="shared" si="3"/>
        <v>294</v>
      </c>
      <c r="C311" s="92" t="s">
        <v>632</v>
      </c>
      <c r="D311" s="93" t="s">
        <v>633</v>
      </c>
    </row>
    <row r="312" spans="1:11" ht="15" customHeight="1" x14ac:dyDescent="0.25">
      <c r="B312" s="92">
        <f t="shared" si="3"/>
        <v>295</v>
      </c>
      <c r="C312" s="92" t="s">
        <v>632</v>
      </c>
      <c r="D312" s="93" t="s">
        <v>634</v>
      </c>
    </row>
    <row r="313" spans="1:11" ht="15" customHeight="1" x14ac:dyDescent="0.25">
      <c r="B313" s="92">
        <f t="shared" si="3"/>
        <v>296</v>
      </c>
      <c r="C313" s="92" t="s">
        <v>632</v>
      </c>
      <c r="D313" s="93" t="s">
        <v>635</v>
      </c>
    </row>
    <row r="314" spans="1:11" ht="15" customHeight="1" x14ac:dyDescent="0.25">
      <c r="B314" s="92">
        <f t="shared" si="3"/>
        <v>297</v>
      </c>
      <c r="C314" s="92" t="s">
        <v>632</v>
      </c>
      <c r="D314" s="93" t="s">
        <v>636</v>
      </c>
    </row>
    <row r="315" spans="1:11" ht="15" customHeight="1" x14ac:dyDescent="0.25">
      <c r="B315" s="92">
        <f t="shared" si="3"/>
        <v>298</v>
      </c>
      <c r="C315" s="92" t="s">
        <v>632</v>
      </c>
      <c r="D315" s="93" t="s">
        <v>637</v>
      </c>
    </row>
    <row r="316" spans="1:11" ht="15" customHeight="1" x14ac:dyDescent="0.3">
      <c r="B316" s="92">
        <f t="shared" si="3"/>
        <v>299</v>
      </c>
      <c r="C316" s="92" t="s">
        <v>632</v>
      </c>
      <c r="D316" s="295" t="s">
        <v>2329</v>
      </c>
      <c r="E316" s="295"/>
      <c r="G316" s="92" t="s">
        <v>2372</v>
      </c>
      <c r="H316" s="92" t="s">
        <v>2365</v>
      </c>
      <c r="I316" s="92" t="s">
        <v>2374</v>
      </c>
      <c r="J316" s="92" t="str">
        <f>CONCATENATE(H145,H146,H147,H148,H149,H150,H151)</f>
        <v>1499149914991499149914991499</v>
      </c>
      <c r="K316" s="92" t="s">
        <v>2375</v>
      </c>
    </row>
    <row r="317" spans="1:11" ht="15" customHeight="1" x14ac:dyDescent="0.25">
      <c r="B317" s="92">
        <f t="shared" si="3"/>
        <v>300</v>
      </c>
      <c r="C317" s="92" t="s">
        <v>632</v>
      </c>
      <c r="D317" s="93" t="s">
        <v>639</v>
      </c>
    </row>
    <row r="318" spans="1:11" ht="15" customHeight="1" x14ac:dyDescent="0.25">
      <c r="B318" s="92">
        <f t="shared" si="3"/>
        <v>301</v>
      </c>
      <c r="C318" s="92" t="s">
        <v>632</v>
      </c>
      <c r="D318" s="93" t="s">
        <v>640</v>
      </c>
    </row>
    <row r="319" spans="1:11" ht="15" customHeight="1" x14ac:dyDescent="0.25">
      <c r="B319" s="92">
        <f t="shared" si="3"/>
        <v>302</v>
      </c>
      <c r="C319" s="92" t="s">
        <v>632</v>
      </c>
      <c r="D319" s="93" t="s">
        <v>641</v>
      </c>
    </row>
    <row r="320" spans="1:11" ht="15" customHeight="1" x14ac:dyDescent="0.25">
      <c r="B320" s="92">
        <f t="shared" si="3"/>
        <v>303</v>
      </c>
      <c r="C320" s="92" t="s">
        <v>632</v>
      </c>
      <c r="D320" s="93" t="s">
        <v>642</v>
      </c>
    </row>
    <row r="321" spans="2:4" ht="15" customHeight="1" x14ac:dyDescent="0.25">
      <c r="B321" s="92">
        <f t="shared" si="3"/>
        <v>304</v>
      </c>
      <c r="C321" s="92" t="s">
        <v>632</v>
      </c>
      <c r="D321" s="93" t="s">
        <v>643</v>
      </c>
    </row>
    <row r="322" spans="2:4" ht="15" customHeight="1" x14ac:dyDescent="0.25">
      <c r="B322" s="92">
        <f t="shared" si="3"/>
        <v>305</v>
      </c>
      <c r="C322" s="92" t="s">
        <v>632</v>
      </c>
      <c r="D322" s="93" t="s">
        <v>644</v>
      </c>
    </row>
    <row r="323" spans="2:4" ht="15" customHeight="1" x14ac:dyDescent="0.25">
      <c r="B323" s="92">
        <f t="shared" si="3"/>
        <v>306</v>
      </c>
      <c r="C323" s="92" t="s">
        <v>632</v>
      </c>
      <c r="D323" s="93" t="s">
        <v>645</v>
      </c>
    </row>
    <row r="324" spans="2:4" ht="15" customHeight="1" x14ac:dyDescent="0.25">
      <c r="B324" s="92">
        <f t="shared" si="3"/>
        <v>307</v>
      </c>
      <c r="C324" s="92" t="s">
        <v>632</v>
      </c>
      <c r="D324" s="93" t="s">
        <v>646</v>
      </c>
    </row>
    <row r="325" spans="2:4" ht="15" customHeight="1" x14ac:dyDescent="0.25">
      <c r="B325" s="92">
        <f t="shared" si="3"/>
        <v>308</v>
      </c>
      <c r="C325" s="92" t="s">
        <v>632</v>
      </c>
      <c r="D325" s="93" t="s">
        <v>647</v>
      </c>
    </row>
    <row r="326" spans="2:4" ht="15" customHeight="1" x14ac:dyDescent="0.25">
      <c r="B326" s="92">
        <f t="shared" si="3"/>
        <v>309</v>
      </c>
      <c r="C326" s="92" t="s">
        <v>632</v>
      </c>
      <c r="D326" s="93" t="s">
        <v>648</v>
      </c>
    </row>
    <row r="327" spans="2:4" ht="15" customHeight="1" x14ac:dyDescent="0.25">
      <c r="B327" s="92">
        <f t="shared" si="3"/>
        <v>310</v>
      </c>
      <c r="C327" s="92" t="s">
        <v>632</v>
      </c>
      <c r="D327" s="93" t="s">
        <v>649</v>
      </c>
    </row>
    <row r="328" spans="2:4" ht="15" customHeight="1" x14ac:dyDescent="0.25">
      <c r="B328" s="92">
        <f t="shared" si="3"/>
        <v>311</v>
      </c>
      <c r="C328" s="92" t="s">
        <v>632</v>
      </c>
      <c r="D328" s="93" t="s">
        <v>650</v>
      </c>
    </row>
    <row r="329" spans="2:4" ht="15" customHeight="1" x14ac:dyDescent="0.25">
      <c r="B329" s="92">
        <f t="shared" si="3"/>
        <v>312</v>
      </c>
      <c r="C329" s="92" t="s">
        <v>632</v>
      </c>
      <c r="D329" s="93" t="s">
        <v>651</v>
      </c>
    </row>
    <row r="330" spans="2:4" ht="15" customHeight="1" x14ac:dyDescent="0.25">
      <c r="B330" s="92">
        <f t="shared" si="3"/>
        <v>313</v>
      </c>
      <c r="C330" s="92" t="s">
        <v>632</v>
      </c>
      <c r="D330" s="93" t="s">
        <v>652</v>
      </c>
    </row>
    <row r="331" spans="2:4" ht="15" customHeight="1" x14ac:dyDescent="0.25">
      <c r="B331" s="92">
        <f t="shared" si="3"/>
        <v>314</v>
      </c>
      <c r="C331" s="92" t="s">
        <v>632</v>
      </c>
      <c r="D331" s="93" t="s">
        <v>653</v>
      </c>
    </row>
    <row r="332" spans="2:4" ht="15" customHeight="1" x14ac:dyDescent="0.25">
      <c r="B332" s="92">
        <f t="shared" si="3"/>
        <v>315</v>
      </c>
      <c r="C332" s="92" t="s">
        <v>632</v>
      </c>
      <c r="D332" s="93" t="s">
        <v>654</v>
      </c>
    </row>
    <row r="333" spans="2:4" ht="15" customHeight="1" x14ac:dyDescent="0.25">
      <c r="B333" s="92">
        <f t="shared" si="3"/>
        <v>316</v>
      </c>
      <c r="C333" s="92" t="s">
        <v>632</v>
      </c>
      <c r="D333" s="93" t="s">
        <v>655</v>
      </c>
    </row>
    <row r="334" spans="2:4" ht="15" customHeight="1" x14ac:dyDescent="0.25">
      <c r="B334" s="92">
        <f t="shared" si="3"/>
        <v>317</v>
      </c>
      <c r="C334" s="92" t="s">
        <v>632</v>
      </c>
      <c r="D334" s="93" t="s">
        <v>632</v>
      </c>
    </row>
    <row r="335" spans="2:4" ht="15" customHeight="1" x14ac:dyDescent="0.25">
      <c r="B335" s="92">
        <f t="shared" si="3"/>
        <v>318</v>
      </c>
      <c r="C335" s="92" t="s">
        <v>632</v>
      </c>
      <c r="D335" s="93" t="s">
        <v>656</v>
      </c>
    </row>
    <row r="336" spans="2:4" ht="15" customHeight="1" x14ac:dyDescent="0.25">
      <c r="B336" s="92">
        <f t="shared" si="3"/>
        <v>319</v>
      </c>
      <c r="C336" s="92" t="s">
        <v>632</v>
      </c>
      <c r="D336" s="93" t="s">
        <v>657</v>
      </c>
    </row>
    <row r="337" spans="1:5" ht="15" customHeight="1" x14ac:dyDescent="0.25">
      <c r="B337" s="92">
        <f t="shared" si="3"/>
        <v>320</v>
      </c>
      <c r="C337" s="92" t="s">
        <v>632</v>
      </c>
      <c r="D337" s="93" t="s">
        <v>658</v>
      </c>
    </row>
    <row r="338" spans="1:5" ht="15" customHeight="1" x14ac:dyDescent="0.25">
      <c r="A338" s="92">
        <v>28</v>
      </c>
      <c r="B338" s="92">
        <f t="shared" si="3"/>
        <v>321</v>
      </c>
      <c r="C338" s="92" t="s">
        <v>632</v>
      </c>
      <c r="D338" s="93" t="s">
        <v>659</v>
      </c>
    </row>
    <row r="339" spans="1:5" ht="15" customHeight="1" x14ac:dyDescent="0.25">
      <c r="B339" s="92">
        <f t="shared" si="3"/>
        <v>322</v>
      </c>
      <c r="C339" s="92" t="s">
        <v>660</v>
      </c>
      <c r="D339" s="98" t="s">
        <v>661</v>
      </c>
      <c r="E339" s="98"/>
    </row>
    <row r="340" spans="1:5" ht="15" customHeight="1" x14ac:dyDescent="0.25">
      <c r="B340" s="92">
        <f t="shared" si="3"/>
        <v>323</v>
      </c>
      <c r="C340" s="92" t="s">
        <v>660</v>
      </c>
      <c r="D340" s="99" t="b">
        <v>0</v>
      </c>
      <c r="E340" s="99"/>
    </row>
    <row r="341" spans="1:5" ht="15" customHeight="1" x14ac:dyDescent="0.25">
      <c r="B341" s="92">
        <f t="shared" si="3"/>
        <v>324</v>
      </c>
      <c r="C341" s="92" t="s">
        <v>660</v>
      </c>
      <c r="D341" s="98" t="s">
        <v>662</v>
      </c>
      <c r="E341" s="98"/>
    </row>
    <row r="342" spans="1:5" ht="15" customHeight="1" x14ac:dyDescent="0.25">
      <c r="B342" s="92">
        <f t="shared" si="3"/>
        <v>325</v>
      </c>
      <c r="C342" s="92" t="s">
        <v>660</v>
      </c>
      <c r="D342" s="98" t="s">
        <v>663</v>
      </c>
      <c r="E342" s="98"/>
    </row>
    <row r="343" spans="1:5" ht="15" customHeight="1" x14ac:dyDescent="0.25">
      <c r="B343" s="92">
        <f t="shared" si="3"/>
        <v>326</v>
      </c>
      <c r="C343" s="92" t="s">
        <v>660</v>
      </c>
      <c r="D343" s="98" t="s">
        <v>664</v>
      </c>
      <c r="E343" s="98"/>
    </row>
    <row r="344" spans="1:5" ht="15" customHeight="1" x14ac:dyDescent="0.25">
      <c r="B344" s="92">
        <f t="shared" ref="B344:B369" si="4">B343+1</f>
        <v>327</v>
      </c>
      <c r="C344" s="92" t="s">
        <v>660</v>
      </c>
      <c r="D344" s="98" t="s">
        <v>665</v>
      </c>
      <c r="E344" s="98"/>
    </row>
    <row r="345" spans="1:5" ht="15" customHeight="1" x14ac:dyDescent="0.25">
      <c r="B345" s="92">
        <f t="shared" si="4"/>
        <v>328</v>
      </c>
      <c r="C345" s="92" t="s">
        <v>660</v>
      </c>
      <c r="D345" s="98" t="s">
        <v>666</v>
      </c>
      <c r="E345" s="98"/>
    </row>
    <row r="346" spans="1:5" ht="15" customHeight="1" x14ac:dyDescent="0.25">
      <c r="B346" s="92">
        <f t="shared" si="4"/>
        <v>329</v>
      </c>
      <c r="C346" s="92" t="s">
        <v>660</v>
      </c>
      <c r="D346" s="98" t="s">
        <v>667</v>
      </c>
      <c r="E346" s="98"/>
    </row>
    <row r="347" spans="1:5" ht="15" customHeight="1" x14ac:dyDescent="0.25">
      <c r="B347" s="92">
        <f t="shared" si="4"/>
        <v>330</v>
      </c>
      <c r="C347" s="92" t="s">
        <v>660</v>
      </c>
      <c r="D347" s="98" t="s">
        <v>668</v>
      </c>
      <c r="E347" s="98"/>
    </row>
    <row r="348" spans="1:5" ht="15" customHeight="1" x14ac:dyDescent="0.25">
      <c r="B348" s="92">
        <f t="shared" si="4"/>
        <v>331</v>
      </c>
      <c r="C348" s="92" t="s">
        <v>660</v>
      </c>
      <c r="D348" s="98" t="s">
        <v>669</v>
      </c>
      <c r="E348" s="98"/>
    </row>
    <row r="349" spans="1:5" ht="15" customHeight="1" x14ac:dyDescent="0.25">
      <c r="A349" s="92">
        <v>11</v>
      </c>
      <c r="B349" s="92">
        <f t="shared" si="4"/>
        <v>332</v>
      </c>
      <c r="C349" s="92" t="s">
        <v>660</v>
      </c>
      <c r="D349" s="99" t="b">
        <v>1</v>
      </c>
      <c r="E349" s="99"/>
    </row>
    <row r="350" spans="1:5" ht="15" customHeight="1" x14ac:dyDescent="0.25">
      <c r="B350" s="92">
        <f t="shared" si="4"/>
        <v>333</v>
      </c>
      <c r="C350" s="92" t="s">
        <v>670</v>
      </c>
      <c r="D350" s="93" t="s">
        <v>671</v>
      </c>
    </row>
    <row r="351" spans="1:5" ht="15" customHeight="1" x14ac:dyDescent="0.25">
      <c r="B351" s="92">
        <f t="shared" si="4"/>
        <v>334</v>
      </c>
      <c r="C351" s="92" t="s">
        <v>670</v>
      </c>
      <c r="D351" s="93" t="s">
        <v>672</v>
      </c>
    </row>
    <row r="352" spans="1:5" ht="15" customHeight="1" x14ac:dyDescent="0.25">
      <c r="B352" s="92">
        <f t="shared" si="4"/>
        <v>335</v>
      </c>
      <c r="C352" s="92" t="s">
        <v>670</v>
      </c>
      <c r="D352" s="93" t="s">
        <v>673</v>
      </c>
    </row>
    <row r="353" spans="2:10" ht="15" customHeight="1" x14ac:dyDescent="0.25">
      <c r="B353" s="92">
        <f t="shared" si="4"/>
        <v>336</v>
      </c>
      <c r="C353" s="92" t="s">
        <v>670</v>
      </c>
      <c r="D353" s="93" t="s">
        <v>674</v>
      </c>
    </row>
    <row r="354" spans="2:10" ht="15" customHeight="1" x14ac:dyDescent="0.25">
      <c r="B354" s="92">
        <f t="shared" si="4"/>
        <v>337</v>
      </c>
      <c r="C354" s="92" t="s">
        <v>670</v>
      </c>
      <c r="D354" s="93" t="s">
        <v>675</v>
      </c>
    </row>
    <row r="355" spans="2:10" ht="15" customHeight="1" x14ac:dyDescent="0.25">
      <c r="B355" s="92">
        <f t="shared" si="4"/>
        <v>338</v>
      </c>
      <c r="C355" s="92" t="s">
        <v>670</v>
      </c>
      <c r="D355" s="93" t="s">
        <v>676</v>
      </c>
    </row>
    <row r="356" spans="2:10" ht="15" customHeight="1" x14ac:dyDescent="0.25">
      <c r="B356" s="92">
        <f t="shared" si="4"/>
        <v>339</v>
      </c>
      <c r="C356" s="92" t="s">
        <v>670</v>
      </c>
      <c r="D356" s="93" t="s">
        <v>677</v>
      </c>
    </row>
    <row r="357" spans="2:10" ht="15" customHeight="1" x14ac:dyDescent="0.25">
      <c r="B357" s="92">
        <f t="shared" si="4"/>
        <v>340</v>
      </c>
      <c r="C357" s="92" t="s">
        <v>670</v>
      </c>
      <c r="D357" s="93" t="s">
        <v>678</v>
      </c>
    </row>
    <row r="358" spans="2:10" ht="15" customHeight="1" x14ac:dyDescent="0.25">
      <c r="B358" s="92">
        <f t="shared" si="4"/>
        <v>341</v>
      </c>
      <c r="C358" s="92" t="s">
        <v>670</v>
      </c>
      <c r="D358" s="93" t="s">
        <v>679</v>
      </c>
    </row>
    <row r="359" spans="2:10" ht="15" customHeight="1" x14ac:dyDescent="0.25">
      <c r="B359" s="92">
        <f t="shared" si="4"/>
        <v>342</v>
      </c>
      <c r="C359" s="92" t="s">
        <v>670</v>
      </c>
      <c r="D359" s="93" t="s">
        <v>680</v>
      </c>
    </row>
    <row r="360" spans="2:10" ht="15" customHeight="1" x14ac:dyDescent="0.25">
      <c r="B360" s="92">
        <f t="shared" si="4"/>
        <v>343</v>
      </c>
      <c r="C360" s="92" t="s">
        <v>670</v>
      </c>
      <c r="D360" s="93" t="s">
        <v>681</v>
      </c>
    </row>
    <row r="361" spans="2:10" ht="15" customHeight="1" x14ac:dyDescent="0.25">
      <c r="B361" s="92">
        <f t="shared" si="4"/>
        <v>344</v>
      </c>
      <c r="C361" s="92" t="s">
        <v>670</v>
      </c>
      <c r="D361" s="93" t="s">
        <v>682</v>
      </c>
    </row>
    <row r="362" spans="2:10" ht="15" customHeight="1" x14ac:dyDescent="0.25">
      <c r="B362" s="92">
        <f t="shared" si="4"/>
        <v>345</v>
      </c>
      <c r="C362" s="92" t="s">
        <v>670</v>
      </c>
      <c r="D362" s="93" t="s">
        <v>683</v>
      </c>
    </row>
    <row r="363" spans="2:10" ht="15" customHeight="1" x14ac:dyDescent="0.25">
      <c r="B363" s="92">
        <f t="shared" si="4"/>
        <v>346</v>
      </c>
      <c r="C363" s="92" t="s">
        <v>670</v>
      </c>
      <c r="D363" s="93" t="s">
        <v>684</v>
      </c>
    </row>
    <row r="364" spans="2:10" ht="15" customHeight="1" x14ac:dyDescent="0.25">
      <c r="B364" s="92">
        <f t="shared" si="4"/>
        <v>347</v>
      </c>
      <c r="C364" s="92" t="s">
        <v>670</v>
      </c>
      <c r="D364" s="93" t="s">
        <v>685</v>
      </c>
    </row>
    <row r="365" spans="2:10" ht="15" customHeight="1" x14ac:dyDescent="0.25">
      <c r="B365" s="92">
        <f t="shared" si="4"/>
        <v>348</v>
      </c>
      <c r="C365" s="92" t="s">
        <v>670</v>
      </c>
      <c r="D365" s="93" t="s">
        <v>670</v>
      </c>
    </row>
    <row r="366" spans="2:10" ht="15" customHeight="1" x14ac:dyDescent="0.25">
      <c r="B366" s="92">
        <f t="shared" si="4"/>
        <v>349</v>
      </c>
      <c r="C366" s="92" t="s">
        <v>670</v>
      </c>
      <c r="D366" s="93" t="s">
        <v>686</v>
      </c>
    </row>
    <row r="367" spans="2:10" ht="15" customHeight="1" x14ac:dyDescent="0.25">
      <c r="B367" s="92">
        <f t="shared" si="4"/>
        <v>350</v>
      </c>
      <c r="C367" s="92" t="s">
        <v>670</v>
      </c>
      <c r="D367" s="93" t="s">
        <v>687</v>
      </c>
    </row>
    <row r="368" spans="2:10" ht="15" customHeight="1" x14ac:dyDescent="0.3">
      <c r="B368" s="92">
        <f t="shared" si="4"/>
        <v>351</v>
      </c>
      <c r="C368" s="92" t="s">
        <v>670</v>
      </c>
      <c r="D368" s="295" t="s">
        <v>688</v>
      </c>
      <c r="E368" s="295"/>
      <c r="G368" s="92" t="s">
        <v>2330</v>
      </c>
      <c r="H368" s="92" t="s">
        <v>2331</v>
      </c>
      <c r="I368" s="92" t="s">
        <v>2376</v>
      </c>
      <c r="J368" s="92">
        <f>TYPE(H368)</f>
        <v>2</v>
      </c>
    </row>
    <row r="369" spans="1:4" ht="15" customHeight="1" x14ac:dyDescent="0.25">
      <c r="A369" s="92">
        <v>20</v>
      </c>
      <c r="B369" s="92">
        <f t="shared" si="4"/>
        <v>352</v>
      </c>
      <c r="C369" s="92" t="s">
        <v>670</v>
      </c>
      <c r="D369" s="93" t="s">
        <v>689</v>
      </c>
    </row>
    <row r="371" spans="1:4" ht="15" customHeight="1" x14ac:dyDescent="0.25">
      <c r="C371" s="92" t="s">
        <v>690</v>
      </c>
      <c r="D371" s="93" t="s">
        <v>691</v>
      </c>
    </row>
  </sheetData>
  <mergeCells count="6">
    <mergeCell ref="F145:F152"/>
    <mergeCell ref="G145:G152"/>
    <mergeCell ref="K145:K152"/>
    <mergeCell ref="B145:B152"/>
    <mergeCell ref="C145:C152"/>
    <mergeCell ref="D145:D152"/>
  </mergeCells>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workbookViewId="0">
      <selection activeCell="A2" sqref="A2"/>
    </sheetView>
  </sheetViews>
  <sheetFormatPr baseColWidth="10" defaultRowHeight="13.5" x14ac:dyDescent="0.25"/>
  <cols>
    <col min="1" max="1" width="11.42578125" style="92"/>
    <col min="2" max="5" width="11.5703125" style="92" customWidth="1"/>
    <col min="6" max="8" width="11.42578125" style="92"/>
    <col min="9" max="9" width="11.140625" style="92" customWidth="1"/>
    <col min="10" max="10" width="11.42578125" style="92"/>
    <col min="11" max="11" width="12.85546875" style="92" customWidth="1"/>
    <col min="12" max="12" width="12.5703125" style="92" customWidth="1"/>
    <col min="13" max="13" width="21.7109375" style="92" customWidth="1"/>
    <col min="14" max="16384" width="11.42578125" style="92"/>
  </cols>
  <sheetData>
    <row r="2" spans="2:13" x14ac:dyDescent="0.25">
      <c r="E2" s="96" t="s">
        <v>2407</v>
      </c>
    </row>
    <row r="3" spans="2:13" ht="15" x14ac:dyDescent="0.3">
      <c r="B3" s="38" t="s">
        <v>2405</v>
      </c>
      <c r="E3" s="96" t="s">
        <v>2408</v>
      </c>
    </row>
    <row r="5" spans="2:13" x14ac:dyDescent="0.25">
      <c r="B5" s="310" t="s">
        <v>2391</v>
      </c>
      <c r="D5" s="92">
        <v>2400</v>
      </c>
      <c r="I5" s="310" t="s">
        <v>2391</v>
      </c>
      <c r="K5" s="92">
        <v>2400</v>
      </c>
    </row>
    <row r="6" spans="2:13" x14ac:dyDescent="0.25">
      <c r="B6" s="310" t="s">
        <v>2392</v>
      </c>
      <c r="D6" s="92">
        <v>300</v>
      </c>
      <c r="I6" s="310" t="s">
        <v>2392</v>
      </c>
      <c r="K6" s="92">
        <v>300</v>
      </c>
    </row>
    <row r="7" spans="2:13" x14ac:dyDescent="0.25">
      <c r="B7" s="310" t="s">
        <v>2390</v>
      </c>
      <c r="D7" s="296">
        <v>39680</v>
      </c>
      <c r="I7" s="310" t="s">
        <v>2390</v>
      </c>
      <c r="K7" s="296">
        <v>39680</v>
      </c>
    </row>
    <row r="8" spans="2:13" x14ac:dyDescent="0.25">
      <c r="B8" s="310" t="s">
        <v>2395</v>
      </c>
      <c r="D8" s="92" t="s">
        <v>2409</v>
      </c>
      <c r="G8" s="92">
        <f>6+(10+(4*30))/360</f>
        <v>6.3611111111111107</v>
      </c>
      <c r="H8" s="92" t="s">
        <v>2396</v>
      </c>
      <c r="I8" s="310" t="s">
        <v>2395</v>
      </c>
      <c r="K8" s="188">
        <v>6</v>
      </c>
      <c r="L8" s="92" t="s">
        <v>2396</v>
      </c>
    </row>
    <row r="9" spans="2:13" x14ac:dyDescent="0.25">
      <c r="B9" s="310" t="s">
        <v>2398</v>
      </c>
      <c r="D9" s="92" t="s">
        <v>2399</v>
      </c>
      <c r="F9" s="92">
        <f>10+(4*30)+(6*360)</f>
        <v>2290</v>
      </c>
      <c r="I9" s="310" t="s">
        <v>2398</v>
      </c>
      <c r="K9" s="188" t="s">
        <v>2403</v>
      </c>
      <c r="L9" s="92">
        <f>6*360</f>
        <v>2160</v>
      </c>
    </row>
    <row r="10" spans="2:13" x14ac:dyDescent="0.25">
      <c r="B10" s="310" t="s">
        <v>2393</v>
      </c>
      <c r="D10" s="188" t="s">
        <v>2394</v>
      </c>
      <c r="I10" s="310" t="s">
        <v>2393</v>
      </c>
      <c r="K10" s="188" t="s">
        <v>2394</v>
      </c>
    </row>
    <row r="12" spans="2:13" ht="15" x14ac:dyDescent="0.3">
      <c r="G12" s="92" t="s">
        <v>2406</v>
      </c>
    </row>
    <row r="14" spans="2:13" ht="60" x14ac:dyDescent="0.25">
      <c r="B14" s="311" t="s">
        <v>2402</v>
      </c>
      <c r="C14" s="312" t="s">
        <v>2397</v>
      </c>
      <c r="D14" s="312" t="s">
        <v>2401</v>
      </c>
      <c r="E14" s="312" t="s">
        <v>2400</v>
      </c>
      <c r="F14" s="313" t="s">
        <v>2389</v>
      </c>
      <c r="I14" s="311" t="s">
        <v>2402</v>
      </c>
      <c r="J14" s="312" t="s">
        <v>2400</v>
      </c>
      <c r="K14" s="312" t="s">
        <v>2400</v>
      </c>
      <c r="L14" s="312" t="s">
        <v>370</v>
      </c>
    </row>
    <row r="15" spans="2:13" x14ac:dyDescent="0.25">
      <c r="B15" s="314">
        <v>39680</v>
      </c>
      <c r="C15" s="315">
        <v>0</v>
      </c>
      <c r="D15" s="315">
        <f>D5-D6</f>
        <v>2100</v>
      </c>
      <c r="E15" s="316">
        <f>E5-E6</f>
        <v>0</v>
      </c>
      <c r="F15" s="316">
        <f>D5</f>
        <v>2400</v>
      </c>
      <c r="I15" s="314">
        <v>39680</v>
      </c>
      <c r="J15" s="317"/>
      <c r="K15" s="317"/>
      <c r="L15" s="330"/>
      <c r="M15" s="182" t="s">
        <v>2404</v>
      </c>
    </row>
    <row r="16" spans="2:13" x14ac:dyDescent="0.25">
      <c r="B16" s="318">
        <v>39813</v>
      </c>
      <c r="C16" s="319">
        <f>(10+(30*4))</f>
        <v>130</v>
      </c>
      <c r="D16" s="319">
        <v>2100</v>
      </c>
      <c r="E16" s="320">
        <f>D16*C16/$C$23</f>
        <v>119.21397379912663</v>
      </c>
      <c r="F16" s="320">
        <f>F15-E16</f>
        <v>2280.7860262008735</v>
      </c>
      <c r="I16" s="321">
        <v>39813</v>
      </c>
      <c r="J16" s="92">
        <f>((10+(30*4))/360)*(K5-K6)/6</f>
        <v>126.3888888888889</v>
      </c>
      <c r="K16" s="92">
        <f>((10+(30*4))/360)*($K$5-$K$6)/6</f>
        <v>126.3888888888889</v>
      </c>
      <c r="L16" s="96">
        <f>AMORLINC($K$5,DATE(YEAR($K$7),MONTH($K$7),DAY($K$7)),DATE(YEAR($K$7),12,31),$K$6,(YEAR(I16)-YEAR($K$7)),1/$K$8,0)</f>
        <v>145.55555555555554</v>
      </c>
      <c r="M16" s="322">
        <f>$K$5</f>
        <v>2400</v>
      </c>
    </row>
    <row r="17" spans="2:13" x14ac:dyDescent="0.25">
      <c r="B17" s="314">
        <v>40178</v>
      </c>
      <c r="C17" s="315">
        <v>360</v>
      </c>
      <c r="D17" s="315">
        <v>2100</v>
      </c>
      <c r="E17" s="316">
        <f>D17*C17/$C$23</f>
        <v>330.13100436681225</v>
      </c>
      <c r="F17" s="316">
        <f t="shared" ref="F17:F22" si="0">F16-E17</f>
        <v>1950.6550218340612</v>
      </c>
      <c r="G17" s="296"/>
      <c r="I17" s="314">
        <v>40178</v>
      </c>
      <c r="J17" s="317">
        <f t="shared" ref="J17:K21" si="1">($K$5-$K$6)/6</f>
        <v>350</v>
      </c>
      <c r="K17" s="317">
        <f t="shared" si="1"/>
        <v>350</v>
      </c>
      <c r="L17" s="330">
        <f t="shared" ref="L17:L22" si="2">AMORLINC($K$5,DATE(YEAR($K$7),MONTH($K$7),DAY($K$7)),DATE(YEAR($K$7),12,31),$K$6,(YEAR(I17)-YEAR($K$7)),1/$K$8,0)</f>
        <v>400</v>
      </c>
      <c r="M17" s="323">
        <f>DATE(YEAR($K$7),MONTH($K$7),DAY($K$7))</f>
        <v>39680</v>
      </c>
    </row>
    <row r="18" spans="2:13" ht="15" x14ac:dyDescent="0.3">
      <c r="B18" s="318">
        <v>40543</v>
      </c>
      <c r="C18" s="319">
        <v>360</v>
      </c>
      <c r="D18" s="319">
        <v>2100</v>
      </c>
      <c r="E18" s="320">
        <f t="shared" ref="E18:E22" si="3">D18*C18/$C$23</f>
        <v>330.13100436681225</v>
      </c>
      <c r="F18" s="320">
        <f t="shared" si="0"/>
        <v>1620.524017467249</v>
      </c>
      <c r="G18" s="296"/>
      <c r="I18" s="318">
        <v>40543</v>
      </c>
      <c r="J18" s="92">
        <f t="shared" si="1"/>
        <v>350</v>
      </c>
      <c r="K18" s="92">
        <f t="shared" si="1"/>
        <v>350</v>
      </c>
      <c r="L18" s="96">
        <f t="shared" si="2"/>
        <v>400</v>
      </c>
      <c r="M18" s="324">
        <f>DATE(YEAR($K$7),12,31)</f>
        <v>39813</v>
      </c>
    </row>
    <row r="19" spans="2:13" ht="15" x14ac:dyDescent="0.3">
      <c r="B19" s="314">
        <v>40908</v>
      </c>
      <c r="C19" s="315">
        <v>360</v>
      </c>
      <c r="D19" s="315">
        <v>2100</v>
      </c>
      <c r="E19" s="316">
        <f t="shared" si="3"/>
        <v>330.13100436681225</v>
      </c>
      <c r="F19" s="316">
        <f t="shared" si="0"/>
        <v>1290.3930131004367</v>
      </c>
      <c r="I19" s="314">
        <v>40908</v>
      </c>
      <c r="J19" s="317">
        <f t="shared" si="1"/>
        <v>350</v>
      </c>
      <c r="K19" s="317">
        <f t="shared" si="1"/>
        <v>350</v>
      </c>
      <c r="L19" s="330">
        <f t="shared" si="2"/>
        <v>400</v>
      </c>
      <c r="M19" s="325">
        <f>(YEAR(I16)-YEAR($K$7))</f>
        <v>0</v>
      </c>
    </row>
    <row r="20" spans="2:13" ht="15" x14ac:dyDescent="0.3">
      <c r="B20" s="318">
        <v>41274</v>
      </c>
      <c r="C20" s="319">
        <v>360</v>
      </c>
      <c r="D20" s="319">
        <v>2100</v>
      </c>
      <c r="E20" s="320">
        <f t="shared" si="3"/>
        <v>330.13100436681225</v>
      </c>
      <c r="F20" s="320">
        <f t="shared" si="0"/>
        <v>960.2620087336245</v>
      </c>
      <c r="I20" s="318">
        <v>41274</v>
      </c>
      <c r="J20" s="92">
        <f t="shared" si="1"/>
        <v>350</v>
      </c>
      <c r="K20" s="92">
        <f t="shared" si="1"/>
        <v>350</v>
      </c>
      <c r="L20" s="96">
        <f t="shared" si="2"/>
        <v>400</v>
      </c>
      <c r="M20" s="326">
        <f>1/$K$8</f>
        <v>0.16666666666666666</v>
      </c>
    </row>
    <row r="21" spans="2:13" x14ac:dyDescent="0.25">
      <c r="B21" s="314">
        <v>41639</v>
      </c>
      <c r="C21" s="315">
        <v>360</v>
      </c>
      <c r="D21" s="315">
        <v>2100</v>
      </c>
      <c r="E21" s="316">
        <f t="shared" si="3"/>
        <v>330.13100436681225</v>
      </c>
      <c r="F21" s="316">
        <f t="shared" si="0"/>
        <v>630.13100436681225</v>
      </c>
      <c r="I21" s="314">
        <v>41639</v>
      </c>
      <c r="J21" s="317">
        <f t="shared" si="1"/>
        <v>350</v>
      </c>
      <c r="K21" s="317">
        <f t="shared" si="1"/>
        <v>350</v>
      </c>
      <c r="L21" s="330">
        <f t="shared" si="2"/>
        <v>354.44444444444434</v>
      </c>
      <c r="M21" s="327"/>
    </row>
    <row r="22" spans="2:13" x14ac:dyDescent="0.25">
      <c r="B22" s="318">
        <v>42004</v>
      </c>
      <c r="C22" s="319">
        <v>360</v>
      </c>
      <c r="D22" s="319">
        <v>2100</v>
      </c>
      <c r="E22" s="320">
        <f t="shared" si="3"/>
        <v>330.13100436681225</v>
      </c>
      <c r="F22" s="320">
        <f t="shared" si="0"/>
        <v>300</v>
      </c>
      <c r="I22" s="318">
        <v>42004</v>
      </c>
      <c r="J22" s="92">
        <f>((20+(30*7))/360)*($K$5-$K$6)/6</f>
        <v>223.61111111111109</v>
      </c>
      <c r="K22" s="92">
        <f>((20+(30*7))/360)*($K$5-$K$6)/6</f>
        <v>223.61111111111109</v>
      </c>
      <c r="L22" s="96">
        <f t="shared" si="2"/>
        <v>0</v>
      </c>
      <c r="M22" s="92">
        <f>L16</f>
        <v>145.55555555555554</v>
      </c>
    </row>
    <row r="23" spans="2:13" x14ac:dyDescent="0.25">
      <c r="B23" s="328"/>
      <c r="C23" s="315">
        <f>SUM(C16:C22)</f>
        <v>2290</v>
      </c>
      <c r="D23" s="315"/>
      <c r="E23" s="315">
        <f>SUM(E16:E22)</f>
        <v>2100</v>
      </c>
      <c r="F23" s="329"/>
      <c r="I23" s="328"/>
      <c r="J23" s="317">
        <f>SUM(J15:J22)</f>
        <v>2100</v>
      </c>
      <c r="K23" s="317">
        <f>SUM(K15:K22)</f>
        <v>2100</v>
      </c>
      <c r="L23" s="330">
        <f>SUM(L15:L22)</f>
        <v>2100</v>
      </c>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6"/>
  <sheetViews>
    <sheetView workbookViewId="0">
      <selection activeCell="A2" sqref="A2"/>
    </sheetView>
  </sheetViews>
  <sheetFormatPr baseColWidth="10" defaultRowHeight="15" x14ac:dyDescent="0.25"/>
  <cols>
    <col min="1" max="1" width="2.7109375" style="117" customWidth="1"/>
    <col min="2" max="2" width="7.85546875" style="115" customWidth="1"/>
    <col min="3" max="3" width="33.42578125" style="116" bestFit="1" customWidth="1"/>
    <col min="4" max="4" width="22" style="117" bestFit="1" customWidth="1"/>
    <col min="5" max="5" width="71.42578125" style="116" customWidth="1"/>
    <col min="6" max="8" width="0.85546875" style="117" customWidth="1"/>
    <col min="9" max="16384" width="11.42578125" style="117"/>
  </cols>
  <sheetData>
    <row r="1" spans="1:5" x14ac:dyDescent="0.25">
      <c r="A1" s="114" t="s">
        <v>723</v>
      </c>
    </row>
    <row r="2" spans="1:5" ht="15.75" thickBot="1" x14ac:dyDescent="0.3">
      <c r="A2" s="114"/>
    </row>
    <row r="3" spans="1:5" ht="45.75" thickBot="1" x14ac:dyDescent="0.3">
      <c r="B3" s="118" t="s">
        <v>724</v>
      </c>
      <c r="C3" s="118" t="s">
        <v>725</v>
      </c>
      <c r="D3" s="118" t="s">
        <v>361</v>
      </c>
      <c r="E3" s="118" t="s">
        <v>726</v>
      </c>
    </row>
    <row r="4" spans="1:5" ht="15.75" thickBot="1" x14ac:dyDescent="0.3">
      <c r="B4" s="119"/>
      <c r="C4" s="120" t="s">
        <v>524</v>
      </c>
      <c r="D4" s="121" t="s">
        <v>727</v>
      </c>
      <c r="E4" s="122" t="s">
        <v>728</v>
      </c>
    </row>
    <row r="5" spans="1:5" ht="30.75" thickBot="1" x14ac:dyDescent="0.3">
      <c r="B5" s="119"/>
      <c r="C5" s="120" t="s">
        <v>729</v>
      </c>
      <c r="D5" s="121" t="s">
        <v>730</v>
      </c>
      <c r="E5" s="122" t="s">
        <v>731</v>
      </c>
    </row>
    <row r="6" spans="1:5" ht="15.75" thickBot="1" x14ac:dyDescent="0.3">
      <c r="B6" s="119"/>
      <c r="C6" s="120" t="s">
        <v>525</v>
      </c>
      <c r="D6" s="121" t="s">
        <v>727</v>
      </c>
      <c r="E6" s="122" t="s">
        <v>732</v>
      </c>
    </row>
    <row r="7" spans="1:5" ht="15.75" thickBot="1" x14ac:dyDescent="0.3">
      <c r="B7" s="119"/>
      <c r="C7" s="120" t="s">
        <v>526</v>
      </c>
      <c r="D7" s="121" t="s">
        <v>727</v>
      </c>
      <c r="E7" s="122" t="s">
        <v>733</v>
      </c>
    </row>
    <row r="8" spans="1:5" ht="15.75" thickBot="1" x14ac:dyDescent="0.3">
      <c r="B8" s="119">
        <v>2013</v>
      </c>
      <c r="C8" s="120" t="s">
        <v>527</v>
      </c>
      <c r="D8" s="121" t="s">
        <v>727</v>
      </c>
      <c r="E8" s="122" t="s">
        <v>734</v>
      </c>
    </row>
    <row r="9" spans="1:5" ht="15.75" thickBot="1" x14ac:dyDescent="0.3">
      <c r="B9" s="123">
        <v>2013</v>
      </c>
      <c r="C9" s="124" t="s">
        <v>528</v>
      </c>
      <c r="D9" s="125" t="s">
        <v>727</v>
      </c>
      <c r="E9" s="126" t="s">
        <v>735</v>
      </c>
    </row>
    <row r="10" spans="1:5" ht="30.75" thickBot="1" x14ac:dyDescent="0.3">
      <c r="B10" s="123"/>
      <c r="C10" s="124" t="s">
        <v>599</v>
      </c>
      <c r="D10" s="125" t="s">
        <v>736</v>
      </c>
      <c r="E10" s="126" t="s">
        <v>737</v>
      </c>
    </row>
    <row r="11" spans="1:5" ht="15.75" thickBot="1" x14ac:dyDescent="0.3">
      <c r="B11" s="119"/>
      <c r="C11" s="120" t="s">
        <v>529</v>
      </c>
      <c r="D11" s="121" t="s">
        <v>727</v>
      </c>
      <c r="E11" s="122" t="s">
        <v>738</v>
      </c>
    </row>
    <row r="12" spans="1:5" ht="15.75" thickBot="1" x14ac:dyDescent="0.3">
      <c r="B12" s="119"/>
      <c r="C12" s="120" t="s">
        <v>530</v>
      </c>
      <c r="D12" s="121" t="s">
        <v>727</v>
      </c>
      <c r="E12" s="122" t="s">
        <v>739</v>
      </c>
    </row>
    <row r="13" spans="1:5" ht="15.75" thickBot="1" x14ac:dyDescent="0.3">
      <c r="B13" s="119"/>
      <c r="C13" s="120" t="s">
        <v>531</v>
      </c>
      <c r="D13" s="121" t="s">
        <v>727</v>
      </c>
      <c r="E13" s="122" t="s">
        <v>740</v>
      </c>
    </row>
    <row r="14" spans="1:5" ht="30.75" thickBot="1" x14ac:dyDescent="0.3">
      <c r="B14" s="119"/>
      <c r="C14" s="120" t="s">
        <v>367</v>
      </c>
      <c r="D14" s="121" t="s">
        <v>730</v>
      </c>
      <c r="E14" s="122" t="s">
        <v>741</v>
      </c>
    </row>
    <row r="15" spans="1:5" ht="15.75" thickBot="1" x14ac:dyDescent="0.3">
      <c r="B15" s="119"/>
      <c r="C15" s="120" t="s">
        <v>370</v>
      </c>
      <c r="D15" s="121" t="s">
        <v>730</v>
      </c>
      <c r="E15" s="122" t="s">
        <v>742</v>
      </c>
    </row>
    <row r="16" spans="1:5" ht="15.75" thickBot="1" x14ac:dyDescent="0.3">
      <c r="B16" s="123"/>
      <c r="C16" s="124" t="s">
        <v>743</v>
      </c>
      <c r="D16" s="125" t="s">
        <v>744</v>
      </c>
      <c r="E16" s="126" t="s">
        <v>745</v>
      </c>
    </row>
    <row r="17" spans="2:5" ht="30.75" thickBot="1" x14ac:dyDescent="0.3">
      <c r="B17" s="119"/>
      <c r="C17" s="120" t="s">
        <v>746</v>
      </c>
      <c r="D17" s="121" t="s">
        <v>747</v>
      </c>
      <c r="E17" s="122" t="s">
        <v>748</v>
      </c>
    </row>
    <row r="18" spans="2:5" ht="15.75" thickBot="1" x14ac:dyDescent="0.3">
      <c r="B18" s="123">
        <v>2013</v>
      </c>
      <c r="C18" s="124" t="s">
        <v>749</v>
      </c>
      <c r="D18" s="125" t="s">
        <v>727</v>
      </c>
      <c r="E18" s="126" t="s">
        <v>750</v>
      </c>
    </row>
    <row r="19" spans="2:5" ht="15.75" thickBot="1" x14ac:dyDescent="0.3">
      <c r="B19" s="119"/>
      <c r="C19" s="120" t="s">
        <v>751</v>
      </c>
      <c r="D19" s="121" t="s">
        <v>736</v>
      </c>
      <c r="E19" s="122" t="s">
        <v>752</v>
      </c>
    </row>
    <row r="20" spans="2:5" ht="15.75" thickBot="1" x14ac:dyDescent="0.3">
      <c r="B20" s="119"/>
      <c r="C20" s="120" t="s">
        <v>534</v>
      </c>
      <c r="D20" s="121" t="s">
        <v>727</v>
      </c>
      <c r="E20" s="122" t="s">
        <v>753</v>
      </c>
    </row>
    <row r="21" spans="2:5" ht="15.75" thickBot="1" x14ac:dyDescent="0.3">
      <c r="B21" s="119"/>
      <c r="C21" s="120" t="s">
        <v>535</v>
      </c>
      <c r="D21" s="121" t="s">
        <v>727</v>
      </c>
      <c r="E21" s="122" t="s">
        <v>754</v>
      </c>
    </row>
    <row r="22" spans="2:5" ht="45.75" thickBot="1" x14ac:dyDescent="0.3">
      <c r="B22" s="119"/>
      <c r="C22" s="120" t="s">
        <v>755</v>
      </c>
      <c r="D22" s="121" t="s">
        <v>756</v>
      </c>
      <c r="E22" s="122" t="s">
        <v>757</v>
      </c>
    </row>
    <row r="23" spans="2:5" ht="15.75" thickBot="1" x14ac:dyDescent="0.3">
      <c r="B23" s="119"/>
      <c r="C23" s="120" t="s">
        <v>536</v>
      </c>
      <c r="D23" s="121" t="s">
        <v>727</v>
      </c>
      <c r="E23" s="122" t="s">
        <v>758</v>
      </c>
    </row>
    <row r="24" spans="2:5" ht="15.75" thickBot="1" x14ac:dyDescent="0.3">
      <c r="B24" s="119"/>
      <c r="C24" s="120" t="s">
        <v>537</v>
      </c>
      <c r="D24" s="121" t="s">
        <v>727</v>
      </c>
      <c r="E24" s="122" t="s">
        <v>759</v>
      </c>
    </row>
    <row r="25" spans="2:5" ht="30.75" thickBot="1" x14ac:dyDescent="0.3">
      <c r="B25" s="119">
        <v>365</v>
      </c>
      <c r="C25" s="120" t="s">
        <v>760</v>
      </c>
      <c r="D25" s="121" t="s">
        <v>761</v>
      </c>
      <c r="E25" s="122" t="s">
        <v>762</v>
      </c>
    </row>
    <row r="26" spans="2:5" ht="15.75" thickBot="1" x14ac:dyDescent="0.3">
      <c r="B26" s="119"/>
      <c r="C26" s="120" t="s">
        <v>538</v>
      </c>
      <c r="D26" s="121" t="s">
        <v>727</v>
      </c>
      <c r="E26" s="122" t="s">
        <v>763</v>
      </c>
    </row>
    <row r="27" spans="2:5" ht="15.75" thickBot="1" x14ac:dyDescent="0.3">
      <c r="B27" s="119"/>
      <c r="C27" s="120" t="s">
        <v>539</v>
      </c>
      <c r="D27" s="121" t="s">
        <v>727</v>
      </c>
      <c r="E27" s="122" t="s">
        <v>764</v>
      </c>
    </row>
    <row r="28" spans="2:5" ht="15.75" thickBot="1" x14ac:dyDescent="0.3">
      <c r="B28" s="119"/>
      <c r="C28" s="120" t="s">
        <v>540</v>
      </c>
      <c r="D28" s="121" t="s">
        <v>727</v>
      </c>
      <c r="E28" s="122" t="s">
        <v>765</v>
      </c>
    </row>
    <row r="29" spans="2:5" ht="15.75" thickBot="1" x14ac:dyDescent="0.3">
      <c r="B29" s="119"/>
      <c r="C29" s="120" t="s">
        <v>479</v>
      </c>
      <c r="D29" s="121" t="s">
        <v>766</v>
      </c>
      <c r="E29" s="122" t="s">
        <v>767</v>
      </c>
    </row>
    <row r="30" spans="2:5" ht="30.75" thickBot="1" x14ac:dyDescent="0.3">
      <c r="B30" s="119"/>
      <c r="C30" s="120" t="s">
        <v>768</v>
      </c>
      <c r="D30" s="121" t="s">
        <v>769</v>
      </c>
      <c r="E30" s="122" t="s">
        <v>770</v>
      </c>
    </row>
    <row r="31" spans="2:5" ht="30.75" thickBot="1" x14ac:dyDescent="0.3">
      <c r="B31" s="119"/>
      <c r="C31" s="120" t="s">
        <v>695</v>
      </c>
      <c r="D31" s="121" t="s">
        <v>769</v>
      </c>
      <c r="E31" s="122" t="s">
        <v>771</v>
      </c>
    </row>
    <row r="32" spans="2:5" ht="30.75" thickBot="1" x14ac:dyDescent="0.3">
      <c r="B32" s="119"/>
      <c r="C32" s="120" t="s">
        <v>772</v>
      </c>
      <c r="D32" s="121" t="s">
        <v>769</v>
      </c>
      <c r="E32" s="122" t="s">
        <v>773</v>
      </c>
    </row>
    <row r="33" spans="2:5" ht="15.75" thickBot="1" x14ac:dyDescent="0.3">
      <c r="B33" s="119"/>
      <c r="C33" s="120" t="s">
        <v>633</v>
      </c>
      <c r="D33" s="121" t="s">
        <v>756</v>
      </c>
      <c r="E33" s="122" t="s">
        <v>774</v>
      </c>
    </row>
    <row r="34" spans="2:5" ht="15.75" thickBot="1" x14ac:dyDescent="0.3">
      <c r="B34" s="119"/>
      <c r="C34" s="120" t="s">
        <v>541</v>
      </c>
      <c r="D34" s="121" t="s">
        <v>727</v>
      </c>
      <c r="E34" s="122" t="s">
        <v>775</v>
      </c>
    </row>
    <row r="35" spans="2:5" ht="30.75" thickBot="1" x14ac:dyDescent="0.3">
      <c r="B35" s="119"/>
      <c r="C35" s="120" t="s">
        <v>621</v>
      </c>
      <c r="D35" s="121" t="s">
        <v>776</v>
      </c>
      <c r="E35" s="122" t="s">
        <v>777</v>
      </c>
    </row>
    <row r="36" spans="2:5" ht="15.75" thickBot="1" x14ac:dyDescent="0.3">
      <c r="B36" s="123"/>
      <c r="C36" s="124" t="s">
        <v>624</v>
      </c>
      <c r="D36" s="125" t="s">
        <v>776</v>
      </c>
      <c r="E36" s="126" t="s">
        <v>778</v>
      </c>
    </row>
    <row r="37" spans="2:5" ht="15.75" thickBot="1" x14ac:dyDescent="0.3">
      <c r="B37" s="123"/>
      <c r="C37" s="124" t="s">
        <v>627</v>
      </c>
      <c r="D37" s="125" t="s">
        <v>776</v>
      </c>
      <c r="E37" s="126" t="s">
        <v>779</v>
      </c>
    </row>
    <row r="38" spans="2:5" ht="30.75" thickBot="1" x14ac:dyDescent="0.3">
      <c r="B38" s="123"/>
      <c r="C38" s="124" t="s">
        <v>629</v>
      </c>
      <c r="D38" s="125" t="s">
        <v>776</v>
      </c>
      <c r="E38" s="126" t="s">
        <v>780</v>
      </c>
    </row>
    <row r="39" spans="2:5" ht="30.75" thickBot="1" x14ac:dyDescent="0.3">
      <c r="B39" s="123"/>
      <c r="C39" s="124" t="s">
        <v>631</v>
      </c>
      <c r="D39" s="125" t="s">
        <v>776</v>
      </c>
      <c r="E39" s="126" t="s">
        <v>781</v>
      </c>
    </row>
    <row r="40" spans="2:5" ht="15.75" thickBot="1" x14ac:dyDescent="0.3">
      <c r="B40" s="119"/>
      <c r="C40" s="120" t="s">
        <v>782</v>
      </c>
      <c r="D40" s="121" t="s">
        <v>783</v>
      </c>
      <c r="E40" s="122" t="s">
        <v>784</v>
      </c>
    </row>
    <row r="41" spans="2:5" ht="15.75" thickBot="1" x14ac:dyDescent="0.3">
      <c r="B41" s="119"/>
      <c r="C41" s="120" t="s">
        <v>785</v>
      </c>
      <c r="D41" s="121" t="s">
        <v>783</v>
      </c>
      <c r="E41" s="122" t="s">
        <v>786</v>
      </c>
    </row>
    <row r="42" spans="2:5" ht="15.75" thickBot="1" x14ac:dyDescent="0.3">
      <c r="B42" s="119"/>
      <c r="C42" s="120" t="s">
        <v>787</v>
      </c>
      <c r="D42" s="121" t="s">
        <v>783</v>
      </c>
      <c r="E42" s="122" t="s">
        <v>788</v>
      </c>
    </row>
    <row r="43" spans="2:5" ht="15.75" thickBot="1" x14ac:dyDescent="0.3">
      <c r="B43" s="123"/>
      <c r="C43" s="124" t="s">
        <v>789</v>
      </c>
      <c r="D43" s="125" t="s">
        <v>783</v>
      </c>
      <c r="E43" s="126" t="s">
        <v>790</v>
      </c>
    </row>
    <row r="44" spans="2:5" ht="15.75" thickBot="1" x14ac:dyDescent="0.3">
      <c r="B44" s="123">
        <v>2010</v>
      </c>
      <c r="C44" s="124" t="s">
        <v>791</v>
      </c>
      <c r="D44" s="125" t="s">
        <v>769</v>
      </c>
      <c r="E44" s="126" t="s">
        <v>792</v>
      </c>
    </row>
    <row r="45" spans="2:5" ht="30.75" thickBot="1" x14ac:dyDescent="0.3">
      <c r="B45" s="123">
        <v>2010</v>
      </c>
      <c r="C45" s="124" t="s">
        <v>793</v>
      </c>
      <c r="D45" s="125" t="s">
        <v>769</v>
      </c>
      <c r="E45" s="126" t="s">
        <v>794</v>
      </c>
    </row>
    <row r="46" spans="2:5" ht="45.75" thickBot="1" x14ac:dyDescent="0.3">
      <c r="B46" s="123"/>
      <c r="C46" s="124" t="s">
        <v>795</v>
      </c>
      <c r="D46" s="125" t="s">
        <v>796</v>
      </c>
      <c r="E46" s="126" t="s">
        <v>797</v>
      </c>
    </row>
    <row r="47" spans="2:5" ht="15.75" thickBot="1" x14ac:dyDescent="0.3">
      <c r="B47" s="123"/>
      <c r="C47" s="124" t="s">
        <v>798</v>
      </c>
      <c r="D47" s="125" t="s">
        <v>783</v>
      </c>
      <c r="E47" s="126" t="s">
        <v>799</v>
      </c>
    </row>
    <row r="48" spans="2:5" ht="15.75" thickBot="1" x14ac:dyDescent="0.3">
      <c r="B48" s="123"/>
      <c r="C48" s="124" t="s">
        <v>800</v>
      </c>
      <c r="D48" s="125" t="s">
        <v>783</v>
      </c>
      <c r="E48" s="126" t="s">
        <v>801</v>
      </c>
    </row>
    <row r="49" spans="2:5" ht="15.75" thickBot="1" x14ac:dyDescent="0.3">
      <c r="B49" s="123"/>
      <c r="C49" s="124" t="s">
        <v>802</v>
      </c>
      <c r="D49" s="125" t="s">
        <v>783</v>
      </c>
      <c r="E49" s="126" t="s">
        <v>803</v>
      </c>
    </row>
    <row r="50" spans="2:5" ht="30.75" thickBot="1" x14ac:dyDescent="0.3">
      <c r="B50" s="123">
        <v>2010</v>
      </c>
      <c r="C50" s="124" t="s">
        <v>804</v>
      </c>
      <c r="D50" s="125" t="s">
        <v>769</v>
      </c>
      <c r="E50" s="126" t="s">
        <v>805</v>
      </c>
    </row>
    <row r="51" spans="2:5" ht="30.75" thickBot="1" x14ac:dyDescent="0.3">
      <c r="B51" s="123">
        <v>2013</v>
      </c>
      <c r="C51" s="124" t="s">
        <v>806</v>
      </c>
      <c r="D51" s="125" t="s">
        <v>769</v>
      </c>
      <c r="E51" s="126" t="s">
        <v>807</v>
      </c>
    </row>
    <row r="52" spans="2:5" ht="30.75" thickBot="1" x14ac:dyDescent="0.3">
      <c r="B52" s="123">
        <v>2010</v>
      </c>
      <c r="C52" s="124" t="s">
        <v>808</v>
      </c>
      <c r="D52" s="125" t="s">
        <v>769</v>
      </c>
      <c r="E52" s="126" t="s">
        <v>809</v>
      </c>
    </row>
    <row r="53" spans="2:5" ht="15.75" thickBot="1" x14ac:dyDescent="0.3">
      <c r="B53" s="123">
        <v>2013</v>
      </c>
      <c r="C53" s="124" t="s">
        <v>810</v>
      </c>
      <c r="D53" s="125" t="s">
        <v>783</v>
      </c>
      <c r="E53" s="126" t="s">
        <v>811</v>
      </c>
    </row>
    <row r="54" spans="2:5" ht="15.75" thickBot="1" x14ac:dyDescent="0.3">
      <c r="B54" s="119">
        <v>2013</v>
      </c>
      <c r="C54" s="120" t="s">
        <v>812</v>
      </c>
      <c r="D54" s="121" t="s">
        <v>783</v>
      </c>
      <c r="E54" s="122" t="s">
        <v>813</v>
      </c>
    </row>
    <row r="55" spans="2:5" ht="15.75" thickBot="1" x14ac:dyDescent="0.3">
      <c r="B55" s="119">
        <v>2013</v>
      </c>
      <c r="C55" s="120" t="s">
        <v>814</v>
      </c>
      <c r="D55" s="121" t="s">
        <v>783</v>
      </c>
      <c r="E55" s="122" t="s">
        <v>815</v>
      </c>
    </row>
    <row r="56" spans="2:5" ht="15.75" thickBot="1" x14ac:dyDescent="0.3">
      <c r="B56" s="123">
        <v>2013</v>
      </c>
      <c r="C56" s="124" t="s">
        <v>816</v>
      </c>
      <c r="D56" s="125" t="s">
        <v>783</v>
      </c>
      <c r="E56" s="126" t="s">
        <v>817</v>
      </c>
    </row>
    <row r="57" spans="2:5" ht="15.75" thickBot="1" x14ac:dyDescent="0.3">
      <c r="B57" s="119">
        <v>2013</v>
      </c>
      <c r="C57" s="120" t="s">
        <v>818</v>
      </c>
      <c r="D57" s="121" t="s">
        <v>783</v>
      </c>
      <c r="E57" s="122" t="s">
        <v>819</v>
      </c>
    </row>
    <row r="58" spans="2:5" ht="15.75" thickBot="1" x14ac:dyDescent="0.3">
      <c r="B58" s="123">
        <v>365</v>
      </c>
      <c r="C58" s="124" t="s">
        <v>820</v>
      </c>
      <c r="D58" s="125" t="s">
        <v>744</v>
      </c>
      <c r="E58" s="126" t="s">
        <v>821</v>
      </c>
    </row>
    <row r="59" spans="2:5" ht="15.75" thickBot="1" x14ac:dyDescent="0.3">
      <c r="B59" s="119">
        <v>365</v>
      </c>
      <c r="C59" s="120" t="s">
        <v>822</v>
      </c>
      <c r="D59" s="121" t="s">
        <v>744</v>
      </c>
      <c r="E59" s="122" t="s">
        <v>823</v>
      </c>
    </row>
    <row r="60" spans="2:5" ht="30.75" thickBot="1" x14ac:dyDescent="0.3">
      <c r="B60" s="123">
        <v>2013</v>
      </c>
      <c r="C60" s="124" t="s">
        <v>824</v>
      </c>
      <c r="D60" s="125" t="s">
        <v>727</v>
      </c>
      <c r="E60" s="126" t="s">
        <v>825</v>
      </c>
    </row>
    <row r="61" spans="2:5" ht="45.75" thickBot="1" x14ac:dyDescent="0.3">
      <c r="B61" s="123"/>
      <c r="C61" s="124" t="s">
        <v>671</v>
      </c>
      <c r="D61" s="125" t="s">
        <v>826</v>
      </c>
      <c r="E61" s="126" t="s">
        <v>827</v>
      </c>
    </row>
    <row r="62" spans="2:5" ht="30.75" thickBot="1" x14ac:dyDescent="0.3">
      <c r="B62" s="123"/>
      <c r="C62" s="124" t="s">
        <v>828</v>
      </c>
      <c r="D62" s="125" t="s">
        <v>796</v>
      </c>
      <c r="E62" s="126" t="s">
        <v>829</v>
      </c>
    </row>
    <row r="63" spans="2:5" ht="15.75" thickBot="1" x14ac:dyDescent="0.3">
      <c r="B63" s="123"/>
      <c r="C63" s="124" t="s">
        <v>830</v>
      </c>
      <c r="D63" s="125" t="s">
        <v>756</v>
      </c>
      <c r="E63" s="126" t="s">
        <v>831</v>
      </c>
    </row>
    <row r="64" spans="2:5" ht="15.75" thickBot="1" x14ac:dyDescent="0.3">
      <c r="B64" s="123"/>
      <c r="C64" s="124" t="s">
        <v>832</v>
      </c>
      <c r="D64" s="125" t="s">
        <v>756</v>
      </c>
      <c r="E64" s="126" t="s">
        <v>833</v>
      </c>
    </row>
    <row r="65" spans="2:5" ht="15.75" thickBot="1" x14ac:dyDescent="0.3">
      <c r="B65" s="123">
        <v>2010</v>
      </c>
      <c r="C65" s="124" t="s">
        <v>834</v>
      </c>
      <c r="D65" s="125" t="s">
        <v>769</v>
      </c>
      <c r="E65" s="126" t="s">
        <v>835</v>
      </c>
    </row>
    <row r="66" spans="2:5" ht="30.75" thickBot="1" x14ac:dyDescent="0.3">
      <c r="B66" s="123">
        <v>2010</v>
      </c>
      <c r="C66" s="124" t="s">
        <v>836</v>
      </c>
      <c r="D66" s="125" t="s">
        <v>769</v>
      </c>
      <c r="E66" s="126" t="s">
        <v>837</v>
      </c>
    </row>
    <row r="67" spans="2:5" ht="15.75" thickBot="1" x14ac:dyDescent="0.3">
      <c r="B67" s="123">
        <v>2010</v>
      </c>
      <c r="C67" s="124" t="s">
        <v>838</v>
      </c>
      <c r="D67" s="125" t="s">
        <v>769</v>
      </c>
      <c r="E67" s="126" t="s">
        <v>835</v>
      </c>
    </row>
    <row r="68" spans="2:5" ht="30.75" thickBot="1" x14ac:dyDescent="0.3">
      <c r="B68" s="119">
        <v>2010</v>
      </c>
      <c r="C68" s="120" t="s">
        <v>839</v>
      </c>
      <c r="D68" s="121" t="s">
        <v>769</v>
      </c>
      <c r="E68" s="122" t="s">
        <v>840</v>
      </c>
    </row>
    <row r="69" spans="2:5" ht="15.75" thickBot="1" x14ac:dyDescent="0.3">
      <c r="B69" s="123">
        <v>2010</v>
      </c>
      <c r="C69" s="124" t="s">
        <v>700</v>
      </c>
      <c r="D69" s="125" t="s">
        <v>769</v>
      </c>
      <c r="E69" s="126" t="s">
        <v>841</v>
      </c>
    </row>
    <row r="70" spans="2:5" ht="15.75" thickBot="1" x14ac:dyDescent="0.3">
      <c r="B70" s="123"/>
      <c r="C70" s="124" t="s">
        <v>842</v>
      </c>
      <c r="D70" s="125" t="s">
        <v>736</v>
      </c>
      <c r="E70" s="126" t="s">
        <v>843</v>
      </c>
    </row>
    <row r="71" spans="2:5" ht="15.75" thickBot="1" x14ac:dyDescent="0.3">
      <c r="B71" s="119">
        <v>365</v>
      </c>
      <c r="C71" s="120" t="s">
        <v>844</v>
      </c>
      <c r="D71" s="121" t="s">
        <v>736</v>
      </c>
      <c r="E71" s="122" t="s">
        <v>845</v>
      </c>
    </row>
    <row r="72" spans="2:5" ht="15.75" thickBot="1" x14ac:dyDescent="0.3">
      <c r="B72" s="119">
        <v>365</v>
      </c>
      <c r="C72" s="120" t="s">
        <v>846</v>
      </c>
      <c r="D72" s="121" t="s">
        <v>736</v>
      </c>
      <c r="E72" s="122" t="s">
        <v>847</v>
      </c>
    </row>
    <row r="73" spans="2:5" ht="15.75" thickBot="1" x14ac:dyDescent="0.3">
      <c r="B73" s="119"/>
      <c r="C73" s="120" t="s">
        <v>848</v>
      </c>
      <c r="D73" s="121" t="s">
        <v>756</v>
      </c>
      <c r="E73" s="122" t="s">
        <v>849</v>
      </c>
    </row>
    <row r="74" spans="2:5" ht="15.75" thickBot="1" x14ac:dyDescent="0.3">
      <c r="B74" s="119"/>
      <c r="C74" s="120" t="s">
        <v>636</v>
      </c>
      <c r="D74" s="121" t="s">
        <v>756</v>
      </c>
      <c r="E74" s="122" t="s">
        <v>850</v>
      </c>
    </row>
    <row r="75" spans="2:5" ht="15.75" thickBot="1" x14ac:dyDescent="0.3">
      <c r="B75" s="119"/>
      <c r="C75" s="120" t="s">
        <v>637</v>
      </c>
      <c r="D75" s="121" t="s">
        <v>756</v>
      </c>
      <c r="E75" s="122" t="s">
        <v>851</v>
      </c>
    </row>
    <row r="76" spans="2:5" ht="15.75" thickBot="1" x14ac:dyDescent="0.3">
      <c r="B76" s="123"/>
      <c r="C76" s="124" t="s">
        <v>703</v>
      </c>
      <c r="D76" s="125" t="s">
        <v>769</v>
      </c>
      <c r="E76" s="126" t="s">
        <v>852</v>
      </c>
    </row>
    <row r="77" spans="2:5" ht="30.75" thickBot="1" x14ac:dyDescent="0.3">
      <c r="B77" s="119"/>
      <c r="C77" s="120" t="s">
        <v>704</v>
      </c>
      <c r="D77" s="121" t="s">
        <v>769</v>
      </c>
      <c r="E77" s="122" t="s">
        <v>853</v>
      </c>
    </row>
    <row r="78" spans="2:5" ht="15.75" thickBot="1" x14ac:dyDescent="0.3">
      <c r="B78" s="123"/>
      <c r="C78" s="124" t="s">
        <v>601</v>
      </c>
      <c r="D78" s="125" t="s">
        <v>736</v>
      </c>
      <c r="E78" s="126" t="s">
        <v>854</v>
      </c>
    </row>
    <row r="79" spans="2:5" ht="15.75" thickBot="1" x14ac:dyDescent="0.3">
      <c r="B79" s="119"/>
      <c r="C79" s="120" t="s">
        <v>602</v>
      </c>
      <c r="D79" s="121" t="s">
        <v>736</v>
      </c>
      <c r="E79" s="122" t="s">
        <v>855</v>
      </c>
    </row>
    <row r="80" spans="2:5" ht="15.75" thickBot="1" x14ac:dyDescent="0.3">
      <c r="B80" s="123"/>
      <c r="C80" s="124" t="s">
        <v>543</v>
      </c>
      <c r="D80" s="125" t="s">
        <v>727</v>
      </c>
      <c r="E80" s="126" t="s">
        <v>856</v>
      </c>
    </row>
    <row r="81" spans="2:5" ht="30.75" thickBot="1" x14ac:dyDescent="0.3">
      <c r="B81" s="123">
        <v>2013</v>
      </c>
      <c r="C81" s="124" t="s">
        <v>544</v>
      </c>
      <c r="D81" s="125" t="s">
        <v>727</v>
      </c>
      <c r="E81" s="126" t="s">
        <v>857</v>
      </c>
    </row>
    <row r="82" spans="2:5" ht="15.75" thickBot="1" x14ac:dyDescent="0.3">
      <c r="B82" s="123"/>
      <c r="C82" s="124" t="s">
        <v>858</v>
      </c>
      <c r="D82" s="125" t="s">
        <v>783</v>
      </c>
      <c r="E82" s="126" t="s">
        <v>859</v>
      </c>
    </row>
    <row r="83" spans="2:5" ht="15.75" thickBot="1" x14ac:dyDescent="0.3">
      <c r="B83" s="119"/>
      <c r="C83" s="120" t="s">
        <v>860</v>
      </c>
      <c r="D83" s="121" t="s">
        <v>783</v>
      </c>
      <c r="E83" s="122" t="s">
        <v>861</v>
      </c>
    </row>
    <row r="84" spans="2:5" ht="15.75" thickBot="1" x14ac:dyDescent="0.3">
      <c r="B84" s="119"/>
      <c r="C84" s="120" t="s">
        <v>862</v>
      </c>
      <c r="D84" s="121" t="s">
        <v>783</v>
      </c>
      <c r="E84" s="122" t="s">
        <v>863</v>
      </c>
    </row>
    <row r="85" spans="2:5" ht="15.75" thickBot="1" x14ac:dyDescent="0.3">
      <c r="B85" s="119"/>
      <c r="C85" s="120" t="s">
        <v>864</v>
      </c>
      <c r="D85" s="121" t="s">
        <v>783</v>
      </c>
      <c r="E85" s="122" t="s">
        <v>865</v>
      </c>
    </row>
    <row r="86" spans="2:5" ht="15.75" thickBot="1" x14ac:dyDescent="0.3">
      <c r="B86" s="119"/>
      <c r="C86" s="120" t="s">
        <v>866</v>
      </c>
      <c r="D86" s="121" t="s">
        <v>783</v>
      </c>
      <c r="E86" s="122" t="s">
        <v>867</v>
      </c>
    </row>
    <row r="87" spans="2:5" ht="15.75" thickBot="1" x14ac:dyDescent="0.3">
      <c r="B87" s="123"/>
      <c r="C87" s="124" t="s">
        <v>868</v>
      </c>
      <c r="D87" s="125" t="s">
        <v>783</v>
      </c>
      <c r="E87" s="126" t="s">
        <v>869</v>
      </c>
    </row>
    <row r="88" spans="2:5" ht="15.75" thickBot="1" x14ac:dyDescent="0.3">
      <c r="B88" s="123"/>
      <c r="C88" s="124" t="s">
        <v>870</v>
      </c>
      <c r="D88" s="125" t="s">
        <v>783</v>
      </c>
      <c r="E88" s="126" t="s">
        <v>871</v>
      </c>
    </row>
    <row r="89" spans="2:5" ht="15.75" thickBot="1" x14ac:dyDescent="0.3">
      <c r="B89" s="119"/>
      <c r="C89" s="120" t="s">
        <v>872</v>
      </c>
      <c r="D89" s="121" t="s">
        <v>783</v>
      </c>
      <c r="E89" s="122" t="s">
        <v>873</v>
      </c>
    </row>
    <row r="90" spans="2:5" ht="15.75" thickBot="1" x14ac:dyDescent="0.3">
      <c r="B90" s="119"/>
      <c r="C90" s="120" t="s">
        <v>874</v>
      </c>
      <c r="D90" s="121" t="s">
        <v>783</v>
      </c>
      <c r="E90" s="122" t="s">
        <v>875</v>
      </c>
    </row>
    <row r="91" spans="2:5" ht="15.75" thickBot="1" x14ac:dyDescent="0.3">
      <c r="B91" s="119"/>
      <c r="C91" s="120" t="s">
        <v>876</v>
      </c>
      <c r="D91" s="121" t="s">
        <v>783</v>
      </c>
      <c r="E91" s="122" t="s">
        <v>877</v>
      </c>
    </row>
    <row r="92" spans="2:5" ht="15.75" thickBot="1" x14ac:dyDescent="0.3">
      <c r="B92" s="119"/>
      <c r="C92" s="120" t="s">
        <v>878</v>
      </c>
      <c r="D92" s="121" t="s">
        <v>783</v>
      </c>
      <c r="E92" s="122" t="s">
        <v>879</v>
      </c>
    </row>
    <row r="93" spans="2:5" ht="15.75" thickBot="1" x14ac:dyDescent="0.3">
      <c r="B93" s="119"/>
      <c r="C93" s="120" t="s">
        <v>880</v>
      </c>
      <c r="D93" s="121" t="s">
        <v>783</v>
      </c>
      <c r="E93" s="122" t="s">
        <v>881</v>
      </c>
    </row>
    <row r="94" spans="2:5" ht="15.75" thickBot="1" x14ac:dyDescent="0.3">
      <c r="B94" s="119"/>
      <c r="C94" s="120" t="s">
        <v>882</v>
      </c>
      <c r="D94" s="121" t="s">
        <v>783</v>
      </c>
      <c r="E94" s="122" t="s">
        <v>883</v>
      </c>
    </row>
    <row r="95" spans="2:5" ht="15.75" thickBot="1" x14ac:dyDescent="0.3">
      <c r="B95" s="119"/>
      <c r="C95" s="120" t="s">
        <v>884</v>
      </c>
      <c r="D95" s="121" t="s">
        <v>783</v>
      </c>
      <c r="E95" s="122" t="s">
        <v>885</v>
      </c>
    </row>
    <row r="96" spans="2:5" ht="15.75" thickBot="1" x14ac:dyDescent="0.3">
      <c r="B96" s="119"/>
      <c r="C96" s="120" t="s">
        <v>886</v>
      </c>
      <c r="D96" s="121" t="s">
        <v>783</v>
      </c>
      <c r="E96" s="122" t="s">
        <v>887</v>
      </c>
    </row>
    <row r="97" spans="2:5" ht="30.75" thickBot="1" x14ac:dyDescent="0.3">
      <c r="B97" s="119">
        <v>2019</v>
      </c>
      <c r="C97" s="120" t="s">
        <v>638</v>
      </c>
      <c r="D97" s="121" t="s">
        <v>756</v>
      </c>
      <c r="E97" s="122" t="s">
        <v>888</v>
      </c>
    </row>
    <row r="98" spans="2:5" ht="15.75" thickBot="1" x14ac:dyDescent="0.3">
      <c r="B98" s="119"/>
      <c r="C98" s="120" t="s">
        <v>889</v>
      </c>
      <c r="D98" s="121" t="s">
        <v>756</v>
      </c>
      <c r="E98" s="122" t="s">
        <v>890</v>
      </c>
    </row>
    <row r="99" spans="2:5" ht="15.75" thickBot="1" x14ac:dyDescent="0.3">
      <c r="B99" s="119">
        <v>2010</v>
      </c>
      <c r="C99" s="120" t="s">
        <v>891</v>
      </c>
      <c r="D99" s="121" t="s">
        <v>769</v>
      </c>
      <c r="E99" s="122" t="s">
        <v>892</v>
      </c>
    </row>
    <row r="100" spans="2:5" ht="30.75" thickBot="1" x14ac:dyDescent="0.3">
      <c r="B100" s="123">
        <v>2010</v>
      </c>
      <c r="C100" s="124" t="s">
        <v>893</v>
      </c>
      <c r="D100" s="125" t="s">
        <v>769</v>
      </c>
      <c r="E100" s="126" t="s">
        <v>894</v>
      </c>
    </row>
    <row r="101" spans="2:5" ht="15.75" thickBot="1" x14ac:dyDescent="0.3">
      <c r="B101" s="123"/>
      <c r="C101" s="124" t="s">
        <v>895</v>
      </c>
      <c r="D101" s="125" t="s">
        <v>783</v>
      </c>
      <c r="E101" s="126" t="s">
        <v>896</v>
      </c>
    </row>
    <row r="102" spans="2:5" ht="15.75" thickBot="1" x14ac:dyDescent="0.3">
      <c r="B102" s="123"/>
      <c r="C102" s="124" t="s">
        <v>545</v>
      </c>
      <c r="D102" s="125" t="s">
        <v>727</v>
      </c>
      <c r="E102" s="126" t="s">
        <v>897</v>
      </c>
    </row>
    <row r="103" spans="2:5" ht="15.75" thickBot="1" x14ac:dyDescent="0.3">
      <c r="B103" s="123"/>
      <c r="C103" s="124" t="s">
        <v>546</v>
      </c>
      <c r="D103" s="125" t="s">
        <v>727</v>
      </c>
      <c r="E103" s="126" t="s">
        <v>898</v>
      </c>
    </row>
    <row r="104" spans="2:5" ht="15.75" thickBot="1" x14ac:dyDescent="0.3">
      <c r="B104" s="123">
        <v>2013</v>
      </c>
      <c r="C104" s="124" t="s">
        <v>547</v>
      </c>
      <c r="D104" s="125" t="s">
        <v>727</v>
      </c>
      <c r="E104" s="126" t="s">
        <v>899</v>
      </c>
    </row>
    <row r="105" spans="2:5" ht="15.75" thickBot="1" x14ac:dyDescent="0.3">
      <c r="B105" s="123">
        <v>2013</v>
      </c>
      <c r="C105" s="124" t="s">
        <v>548</v>
      </c>
      <c r="D105" s="125" t="s">
        <v>727</v>
      </c>
      <c r="E105" s="126" t="s">
        <v>900</v>
      </c>
    </row>
    <row r="106" spans="2:5" ht="15.75" thickBot="1" x14ac:dyDescent="0.3">
      <c r="B106" s="119"/>
      <c r="C106" s="120" t="s">
        <v>901</v>
      </c>
      <c r="D106" s="121" t="s">
        <v>769</v>
      </c>
      <c r="E106" s="122" t="s">
        <v>902</v>
      </c>
    </row>
    <row r="107" spans="2:5" ht="30.75" thickBot="1" x14ac:dyDescent="0.3">
      <c r="B107" s="119"/>
      <c r="C107" s="120" t="s">
        <v>903</v>
      </c>
      <c r="D107" s="121" t="s">
        <v>769</v>
      </c>
      <c r="E107" s="122" t="s">
        <v>904</v>
      </c>
    </row>
    <row r="108" spans="2:5" ht="30.75" thickBot="1" x14ac:dyDescent="0.3">
      <c r="B108" s="119"/>
      <c r="C108" s="120" t="s">
        <v>905</v>
      </c>
      <c r="D108" s="121" t="s">
        <v>730</v>
      </c>
      <c r="E108" s="122" t="s">
        <v>906</v>
      </c>
    </row>
    <row r="109" spans="2:5" ht="30.75" thickBot="1" x14ac:dyDescent="0.3">
      <c r="B109" s="119"/>
      <c r="C109" s="120" t="s">
        <v>907</v>
      </c>
      <c r="D109" s="121" t="s">
        <v>796</v>
      </c>
      <c r="E109" s="122" t="s">
        <v>908</v>
      </c>
    </row>
    <row r="110" spans="2:5" ht="30.75" thickBot="1" x14ac:dyDescent="0.3">
      <c r="B110" s="119">
        <v>2010</v>
      </c>
      <c r="C110" s="120" t="s">
        <v>705</v>
      </c>
      <c r="D110" s="121" t="s">
        <v>769</v>
      </c>
      <c r="E110" s="122" t="s">
        <v>909</v>
      </c>
    </row>
    <row r="111" spans="2:5" ht="30.75" thickBot="1" x14ac:dyDescent="0.3">
      <c r="B111" s="119">
        <v>2010</v>
      </c>
      <c r="C111" s="120" t="s">
        <v>706</v>
      </c>
      <c r="D111" s="121" t="s">
        <v>769</v>
      </c>
      <c r="E111" s="122" t="s">
        <v>910</v>
      </c>
    </row>
    <row r="112" spans="2:5" ht="45.75" thickBot="1" x14ac:dyDescent="0.3">
      <c r="B112" s="119"/>
      <c r="C112" s="120" t="s">
        <v>911</v>
      </c>
      <c r="D112" s="121" t="s">
        <v>796</v>
      </c>
      <c r="E112" s="122" t="s">
        <v>912</v>
      </c>
    </row>
    <row r="113" spans="2:5" ht="15.75" thickBot="1" x14ac:dyDescent="0.3">
      <c r="B113" s="119"/>
      <c r="C113" s="120" t="s">
        <v>707</v>
      </c>
      <c r="D113" s="121" t="s">
        <v>769</v>
      </c>
      <c r="E113" s="122" t="s">
        <v>913</v>
      </c>
    </row>
    <row r="114" spans="2:5" ht="15.75" thickBot="1" x14ac:dyDescent="0.3">
      <c r="B114" s="119">
        <v>2013</v>
      </c>
      <c r="C114" s="120" t="s">
        <v>549</v>
      </c>
      <c r="D114" s="121" t="s">
        <v>727</v>
      </c>
      <c r="E114" s="122" t="s">
        <v>914</v>
      </c>
    </row>
    <row r="115" spans="2:5" ht="15.75" thickBot="1" x14ac:dyDescent="0.3">
      <c r="B115" s="119">
        <v>2013</v>
      </c>
      <c r="C115" s="120" t="s">
        <v>550</v>
      </c>
      <c r="D115" s="121" t="s">
        <v>727</v>
      </c>
      <c r="E115" s="122" t="s">
        <v>915</v>
      </c>
    </row>
    <row r="116" spans="2:5" ht="15.75" thickBot="1" x14ac:dyDescent="0.3">
      <c r="B116" s="119"/>
      <c r="C116" s="120" t="s">
        <v>916</v>
      </c>
      <c r="D116" s="121" t="s">
        <v>730</v>
      </c>
      <c r="E116" s="122" t="s">
        <v>917</v>
      </c>
    </row>
    <row r="117" spans="2:5" ht="30.75" thickBot="1" x14ac:dyDescent="0.3">
      <c r="B117" s="119"/>
      <c r="C117" s="120" t="s">
        <v>918</v>
      </c>
      <c r="D117" s="121" t="s">
        <v>730</v>
      </c>
      <c r="E117" s="122" t="s">
        <v>919</v>
      </c>
    </row>
    <row r="118" spans="2:5" ht="15.75" thickBot="1" x14ac:dyDescent="0.3">
      <c r="B118" s="119">
        <v>365</v>
      </c>
      <c r="C118" s="120" t="s">
        <v>920</v>
      </c>
      <c r="D118" s="121" t="s">
        <v>736</v>
      </c>
      <c r="E118" s="122" t="s">
        <v>921</v>
      </c>
    </row>
    <row r="119" spans="2:5" ht="15.75" thickBot="1" x14ac:dyDescent="0.3">
      <c r="B119" s="119">
        <v>365</v>
      </c>
      <c r="C119" s="120" t="s">
        <v>922</v>
      </c>
      <c r="D119" s="121" t="s">
        <v>736</v>
      </c>
      <c r="E119" s="122" t="s">
        <v>923</v>
      </c>
    </row>
    <row r="120" spans="2:5" ht="15.75" thickBot="1" x14ac:dyDescent="0.3">
      <c r="B120" s="123"/>
      <c r="C120" s="124" t="s">
        <v>481</v>
      </c>
      <c r="D120" s="125" t="s">
        <v>766</v>
      </c>
      <c r="E120" s="126" t="s">
        <v>924</v>
      </c>
    </row>
    <row r="121" spans="2:5" ht="15.75" thickBot="1" x14ac:dyDescent="0.3">
      <c r="B121" s="119"/>
      <c r="C121" s="120" t="s">
        <v>376</v>
      </c>
      <c r="D121" s="121" t="s">
        <v>730</v>
      </c>
      <c r="E121" s="122" t="s">
        <v>925</v>
      </c>
    </row>
    <row r="122" spans="2:5" ht="15.75" thickBot="1" x14ac:dyDescent="0.3">
      <c r="B122" s="119"/>
      <c r="C122" s="120" t="s">
        <v>378</v>
      </c>
      <c r="D122" s="121" t="s">
        <v>730</v>
      </c>
      <c r="E122" s="122" t="s">
        <v>926</v>
      </c>
    </row>
    <row r="123" spans="2:5" ht="30.75" thickBot="1" x14ac:dyDescent="0.3">
      <c r="B123" s="123"/>
      <c r="C123" s="124" t="s">
        <v>927</v>
      </c>
      <c r="D123" s="125" t="s">
        <v>766</v>
      </c>
      <c r="E123" s="126" t="s">
        <v>928</v>
      </c>
    </row>
    <row r="124" spans="2:5" ht="15.75" thickBot="1" x14ac:dyDescent="0.3">
      <c r="B124" s="119"/>
      <c r="C124" s="120" t="s">
        <v>483</v>
      </c>
      <c r="D124" s="121" t="s">
        <v>766</v>
      </c>
      <c r="E124" s="122" t="s">
        <v>929</v>
      </c>
    </row>
    <row r="125" spans="2:5" ht="15.75" thickBot="1" x14ac:dyDescent="0.3">
      <c r="B125" s="119"/>
      <c r="C125" s="120" t="s">
        <v>930</v>
      </c>
      <c r="D125" s="121" t="s">
        <v>776</v>
      </c>
      <c r="E125" s="122" t="s">
        <v>931</v>
      </c>
    </row>
    <row r="126" spans="2:5" ht="15.75" thickBot="1" x14ac:dyDescent="0.3">
      <c r="B126" s="119"/>
      <c r="C126" s="120" t="s">
        <v>932</v>
      </c>
      <c r="D126" s="121" t="s">
        <v>766</v>
      </c>
      <c r="E126" s="122" t="s">
        <v>933</v>
      </c>
    </row>
    <row r="127" spans="2:5" ht="15.75" thickBot="1" x14ac:dyDescent="0.3">
      <c r="B127" s="119">
        <v>2013</v>
      </c>
      <c r="C127" s="120" t="s">
        <v>934</v>
      </c>
      <c r="D127" s="121" t="s">
        <v>766</v>
      </c>
      <c r="E127" s="122" t="s">
        <v>935</v>
      </c>
    </row>
    <row r="128" spans="2:5" ht="30.75" thickBot="1" x14ac:dyDescent="0.3">
      <c r="B128" s="119"/>
      <c r="C128" s="120" t="s">
        <v>380</v>
      </c>
      <c r="D128" s="121" t="s">
        <v>730</v>
      </c>
      <c r="E128" s="122" t="s">
        <v>936</v>
      </c>
    </row>
    <row r="129" spans="2:5" ht="45.75" thickBot="1" x14ac:dyDescent="0.3">
      <c r="B129" s="119">
        <v>2013</v>
      </c>
      <c r="C129" s="120" t="s">
        <v>937</v>
      </c>
      <c r="D129" s="121" t="s">
        <v>756</v>
      </c>
      <c r="E129" s="122" t="s">
        <v>938</v>
      </c>
    </row>
    <row r="130" spans="2:5" ht="30.75" thickBot="1" x14ac:dyDescent="0.3">
      <c r="B130" s="123"/>
      <c r="C130" s="124" t="s">
        <v>939</v>
      </c>
      <c r="D130" s="125" t="s">
        <v>776</v>
      </c>
      <c r="E130" s="126" t="s">
        <v>940</v>
      </c>
    </row>
    <row r="131" spans="2:5" ht="45.75" thickBot="1" x14ac:dyDescent="0.3">
      <c r="B131" s="119"/>
      <c r="C131" s="120" t="s">
        <v>382</v>
      </c>
      <c r="D131" s="121" t="s">
        <v>730</v>
      </c>
      <c r="E131" s="122" t="s">
        <v>941</v>
      </c>
    </row>
    <row r="132" spans="2:5" ht="15.75" thickBot="1" x14ac:dyDescent="0.3">
      <c r="B132" s="119"/>
      <c r="C132" s="120" t="s">
        <v>942</v>
      </c>
      <c r="D132" s="121" t="s">
        <v>783</v>
      </c>
      <c r="E132" s="122" t="s">
        <v>943</v>
      </c>
    </row>
    <row r="133" spans="2:5" ht="15.75" thickBot="1" x14ac:dyDescent="0.3">
      <c r="B133" s="119"/>
      <c r="C133" s="120" t="s">
        <v>603</v>
      </c>
      <c r="D133" s="121" t="s">
        <v>736</v>
      </c>
      <c r="E133" s="122" t="s">
        <v>944</v>
      </c>
    </row>
    <row r="134" spans="2:5" ht="15.75" thickBot="1" x14ac:dyDescent="0.3">
      <c r="B134" s="119"/>
      <c r="C134" s="120" t="s">
        <v>945</v>
      </c>
      <c r="D134" s="121" t="s">
        <v>783</v>
      </c>
      <c r="E134" s="122" t="s">
        <v>946</v>
      </c>
    </row>
    <row r="135" spans="2:5" ht="30.75" thickBot="1" x14ac:dyDescent="0.3">
      <c r="B135" s="119">
        <v>2013</v>
      </c>
      <c r="C135" s="120" t="s">
        <v>551</v>
      </c>
      <c r="D135" s="121" t="s">
        <v>727</v>
      </c>
      <c r="E135" s="122" t="s">
        <v>947</v>
      </c>
    </row>
    <row r="136" spans="2:5" ht="15.75" thickBot="1" x14ac:dyDescent="0.3">
      <c r="B136" s="119"/>
      <c r="C136" s="120" t="s">
        <v>948</v>
      </c>
      <c r="D136" s="121" t="s">
        <v>783</v>
      </c>
      <c r="E136" s="122" t="s">
        <v>949</v>
      </c>
    </row>
    <row r="137" spans="2:5" ht="15.75" thickBot="1" x14ac:dyDescent="0.3">
      <c r="B137" s="119"/>
      <c r="C137" s="120" t="s">
        <v>552</v>
      </c>
      <c r="D137" s="121" t="s">
        <v>727</v>
      </c>
      <c r="E137" s="122" t="s">
        <v>950</v>
      </c>
    </row>
    <row r="138" spans="2:5" ht="15.75" thickBot="1" x14ac:dyDescent="0.3">
      <c r="B138" s="119"/>
      <c r="C138" s="120" t="s">
        <v>951</v>
      </c>
      <c r="D138" s="121" t="s">
        <v>783</v>
      </c>
      <c r="E138" s="122" t="s">
        <v>952</v>
      </c>
    </row>
    <row r="139" spans="2:5" ht="15.75" thickBot="1" x14ac:dyDescent="0.3">
      <c r="B139" s="119"/>
      <c r="C139" s="120" t="s">
        <v>553</v>
      </c>
      <c r="D139" s="121" t="s">
        <v>727</v>
      </c>
      <c r="E139" s="122" t="s">
        <v>953</v>
      </c>
    </row>
    <row r="140" spans="2:5" ht="15.75" thickBot="1" x14ac:dyDescent="0.3">
      <c r="B140" s="119"/>
      <c r="C140" s="120" t="s">
        <v>954</v>
      </c>
      <c r="D140" s="121" t="s">
        <v>769</v>
      </c>
      <c r="E140" s="122" t="s">
        <v>955</v>
      </c>
    </row>
    <row r="141" spans="2:5" ht="30.75" thickBot="1" x14ac:dyDescent="0.3">
      <c r="B141" s="119"/>
      <c r="C141" s="120" t="s">
        <v>956</v>
      </c>
      <c r="D141" s="121" t="s">
        <v>776</v>
      </c>
      <c r="E141" s="122" t="s">
        <v>957</v>
      </c>
    </row>
    <row r="142" spans="2:5" ht="15.75" thickBot="1" x14ac:dyDescent="0.3">
      <c r="B142" s="123"/>
      <c r="C142" s="124" t="s">
        <v>958</v>
      </c>
      <c r="D142" s="125" t="s">
        <v>730</v>
      </c>
      <c r="E142" s="126" t="s">
        <v>959</v>
      </c>
    </row>
    <row r="143" spans="2:5" ht="15.75" thickBot="1" x14ac:dyDescent="0.3">
      <c r="B143" s="119"/>
      <c r="C143" s="120" t="s">
        <v>960</v>
      </c>
      <c r="D143" s="121" t="s">
        <v>776</v>
      </c>
      <c r="E143" s="122" t="s">
        <v>961</v>
      </c>
    </row>
    <row r="144" spans="2:5" ht="15.75" thickBot="1" x14ac:dyDescent="0.3">
      <c r="B144" s="119"/>
      <c r="C144" s="120" t="s">
        <v>962</v>
      </c>
      <c r="D144" s="121" t="s">
        <v>756</v>
      </c>
      <c r="E144" s="122" t="s">
        <v>963</v>
      </c>
    </row>
    <row r="145" spans="2:5" ht="30.75" thickBot="1" x14ac:dyDescent="0.3">
      <c r="B145" s="119"/>
      <c r="C145" s="120" t="s">
        <v>964</v>
      </c>
      <c r="D145" s="121" t="s">
        <v>730</v>
      </c>
      <c r="E145" s="122" t="s">
        <v>965</v>
      </c>
    </row>
    <row r="146" spans="2:5" ht="30.75" thickBot="1" x14ac:dyDescent="0.3">
      <c r="B146" s="119"/>
      <c r="C146" s="120" t="s">
        <v>966</v>
      </c>
      <c r="D146" s="121" t="s">
        <v>776</v>
      </c>
      <c r="E146" s="122" t="s">
        <v>967</v>
      </c>
    </row>
    <row r="147" spans="2:5" ht="15.75" thickBot="1" x14ac:dyDescent="0.3">
      <c r="B147" s="119"/>
      <c r="C147" s="120" t="s">
        <v>968</v>
      </c>
      <c r="D147" s="121" t="s">
        <v>756</v>
      </c>
      <c r="E147" s="122" t="s">
        <v>969</v>
      </c>
    </row>
    <row r="148" spans="2:5" ht="15.75" thickBot="1" x14ac:dyDescent="0.3">
      <c r="B148" s="119"/>
      <c r="C148" s="120" t="s">
        <v>708</v>
      </c>
      <c r="D148" s="121" t="s">
        <v>769</v>
      </c>
      <c r="E148" s="122" t="s">
        <v>970</v>
      </c>
    </row>
    <row r="149" spans="2:5" ht="30.75" thickBot="1" x14ac:dyDescent="0.3">
      <c r="B149" s="119">
        <v>365</v>
      </c>
      <c r="C149" s="120" t="s">
        <v>971</v>
      </c>
      <c r="D149" s="121" t="s">
        <v>736</v>
      </c>
      <c r="E149" s="122" t="s">
        <v>972</v>
      </c>
    </row>
    <row r="150" spans="2:5" ht="30.75" thickBot="1" x14ac:dyDescent="0.3">
      <c r="B150" s="119"/>
      <c r="C150" s="120" t="s">
        <v>973</v>
      </c>
      <c r="D150" s="121" t="s">
        <v>776</v>
      </c>
      <c r="E150" s="122" t="s">
        <v>974</v>
      </c>
    </row>
    <row r="151" spans="2:5" ht="30.75" thickBot="1" x14ac:dyDescent="0.3">
      <c r="B151" s="123"/>
      <c r="C151" s="124" t="s">
        <v>975</v>
      </c>
      <c r="D151" s="125" t="s">
        <v>730</v>
      </c>
      <c r="E151" s="126" t="s">
        <v>976</v>
      </c>
    </row>
    <row r="152" spans="2:5" ht="30.75" thickBot="1" x14ac:dyDescent="0.3">
      <c r="B152" s="119"/>
      <c r="C152" s="120" t="s">
        <v>977</v>
      </c>
      <c r="D152" s="121" t="s">
        <v>776</v>
      </c>
      <c r="E152" s="122" t="s">
        <v>978</v>
      </c>
    </row>
    <row r="153" spans="2:5" ht="15.75" thickBot="1" x14ac:dyDescent="0.3">
      <c r="B153" s="119"/>
      <c r="C153" s="120" t="s">
        <v>979</v>
      </c>
      <c r="D153" s="121" t="s">
        <v>796</v>
      </c>
      <c r="E153" s="122" t="s">
        <v>980</v>
      </c>
    </row>
    <row r="154" spans="2:5" ht="30.75" thickBot="1" x14ac:dyDescent="0.3">
      <c r="B154" s="123"/>
      <c r="C154" s="124" t="s">
        <v>981</v>
      </c>
      <c r="D154" s="125" t="s">
        <v>796</v>
      </c>
      <c r="E154" s="126" t="s">
        <v>982</v>
      </c>
    </row>
    <row r="155" spans="2:5" ht="30.75" thickBot="1" x14ac:dyDescent="0.3">
      <c r="B155" s="119"/>
      <c r="C155" s="120" t="s">
        <v>983</v>
      </c>
      <c r="D155" s="121" t="s">
        <v>766</v>
      </c>
      <c r="E155" s="122" t="s">
        <v>984</v>
      </c>
    </row>
    <row r="156" spans="2:5" ht="15.75" thickBot="1" x14ac:dyDescent="0.3">
      <c r="B156" s="123"/>
      <c r="C156" s="124" t="s">
        <v>985</v>
      </c>
      <c r="D156" s="125" t="s">
        <v>730</v>
      </c>
      <c r="E156" s="126" t="s">
        <v>986</v>
      </c>
    </row>
    <row r="157" spans="2:5" ht="30.75" thickBot="1" x14ac:dyDescent="0.3">
      <c r="B157" s="119"/>
      <c r="C157" s="120" t="s">
        <v>987</v>
      </c>
      <c r="D157" s="121" t="s">
        <v>766</v>
      </c>
      <c r="E157" s="122" t="s">
        <v>988</v>
      </c>
    </row>
    <row r="158" spans="2:5" ht="15.75" thickBot="1" x14ac:dyDescent="0.3">
      <c r="B158" s="119"/>
      <c r="C158" s="120" t="s">
        <v>604</v>
      </c>
      <c r="D158" s="121" t="s">
        <v>736</v>
      </c>
      <c r="E158" s="122" t="s">
        <v>989</v>
      </c>
    </row>
    <row r="159" spans="2:5" ht="30.75" thickBot="1" x14ac:dyDescent="0.3">
      <c r="B159" s="119">
        <v>365</v>
      </c>
      <c r="C159" s="120" t="s">
        <v>990</v>
      </c>
      <c r="D159" s="121" t="s">
        <v>736</v>
      </c>
      <c r="E159" s="122" t="s">
        <v>991</v>
      </c>
    </row>
    <row r="160" spans="2:5" ht="15.75" thickBot="1" x14ac:dyDescent="0.3">
      <c r="B160" s="119"/>
      <c r="C160" s="120" t="s">
        <v>992</v>
      </c>
      <c r="D160" s="121" t="s">
        <v>783</v>
      </c>
      <c r="E160" s="122" t="s">
        <v>993</v>
      </c>
    </row>
    <row r="161" spans="2:5" ht="15.75" thickBot="1" x14ac:dyDescent="0.3">
      <c r="B161" s="119">
        <v>2010</v>
      </c>
      <c r="C161" s="120" t="s">
        <v>994</v>
      </c>
      <c r="D161" s="121" t="s">
        <v>783</v>
      </c>
      <c r="E161" s="122" t="s">
        <v>993</v>
      </c>
    </row>
    <row r="162" spans="2:5" ht="15.75" thickBot="1" x14ac:dyDescent="0.3">
      <c r="B162" s="123"/>
      <c r="C162" s="124" t="s">
        <v>995</v>
      </c>
      <c r="D162" s="125" t="s">
        <v>783</v>
      </c>
      <c r="E162" s="126" t="s">
        <v>996</v>
      </c>
    </row>
    <row r="163" spans="2:5" ht="30.75" thickBot="1" x14ac:dyDescent="0.3">
      <c r="B163" s="123">
        <v>2010</v>
      </c>
      <c r="C163" s="124" t="s">
        <v>997</v>
      </c>
      <c r="D163" s="125" t="s">
        <v>783</v>
      </c>
      <c r="E163" s="126" t="s">
        <v>998</v>
      </c>
    </row>
    <row r="164" spans="2:5" ht="15.75" thickBot="1" x14ac:dyDescent="0.3">
      <c r="B164" s="123"/>
      <c r="C164" s="124" t="s">
        <v>713</v>
      </c>
      <c r="D164" s="125" t="s">
        <v>769</v>
      </c>
      <c r="E164" s="126" t="s">
        <v>999</v>
      </c>
    </row>
    <row r="165" spans="2:5" ht="15.75" thickBot="1" x14ac:dyDescent="0.3">
      <c r="B165" s="119"/>
      <c r="C165" s="120" t="s">
        <v>1000</v>
      </c>
      <c r="D165" s="121" t="s">
        <v>826</v>
      </c>
      <c r="E165" s="122" t="s">
        <v>1001</v>
      </c>
    </row>
    <row r="166" spans="2:5" ht="15.75" thickBot="1" x14ac:dyDescent="0.3">
      <c r="B166" s="119"/>
      <c r="C166" s="120" t="s">
        <v>672</v>
      </c>
      <c r="D166" s="121" t="s">
        <v>826</v>
      </c>
      <c r="E166" s="122" t="s">
        <v>1002</v>
      </c>
    </row>
    <row r="167" spans="2:5" ht="15.75" thickBot="1" x14ac:dyDescent="0.3">
      <c r="B167" s="119"/>
      <c r="C167" s="120" t="s">
        <v>673</v>
      </c>
      <c r="D167" s="121" t="s">
        <v>826</v>
      </c>
      <c r="E167" s="122" t="s">
        <v>1003</v>
      </c>
    </row>
    <row r="168" spans="2:5" ht="15.75" thickBot="1" x14ac:dyDescent="0.3">
      <c r="B168" s="123"/>
      <c r="C168" s="124" t="s">
        <v>674</v>
      </c>
      <c r="D168" s="125" t="s">
        <v>826</v>
      </c>
      <c r="E168" s="126" t="s">
        <v>1004</v>
      </c>
    </row>
    <row r="169" spans="2:5" ht="15.75" thickBot="1" x14ac:dyDescent="0.3">
      <c r="B169" s="123"/>
      <c r="C169" s="124" t="s">
        <v>675</v>
      </c>
      <c r="D169" s="125" t="s">
        <v>826</v>
      </c>
      <c r="E169" s="126" t="s">
        <v>1005</v>
      </c>
    </row>
    <row r="170" spans="2:5" ht="15.75" thickBot="1" x14ac:dyDescent="0.3">
      <c r="B170" s="123"/>
      <c r="C170" s="124" t="s">
        <v>677</v>
      </c>
      <c r="D170" s="125" t="s">
        <v>826</v>
      </c>
      <c r="E170" s="126" t="s">
        <v>1006</v>
      </c>
    </row>
    <row r="171" spans="2:5" ht="15.75" thickBot="1" x14ac:dyDescent="0.3">
      <c r="B171" s="123"/>
      <c r="C171" s="124" t="s">
        <v>678</v>
      </c>
      <c r="D171" s="125" t="s">
        <v>826</v>
      </c>
      <c r="E171" s="126" t="s">
        <v>1007</v>
      </c>
    </row>
    <row r="172" spans="2:5" ht="15.75" thickBot="1" x14ac:dyDescent="0.3">
      <c r="B172" s="123"/>
      <c r="C172" s="124" t="s">
        <v>679</v>
      </c>
      <c r="D172" s="125" t="s">
        <v>826</v>
      </c>
      <c r="E172" s="126" t="s">
        <v>1008</v>
      </c>
    </row>
    <row r="173" spans="2:5" ht="15.75" thickBot="1" x14ac:dyDescent="0.3">
      <c r="B173" s="119"/>
      <c r="C173" s="120" t="s">
        <v>680</v>
      </c>
      <c r="D173" s="121" t="s">
        <v>826</v>
      </c>
      <c r="E173" s="122" t="s">
        <v>1009</v>
      </c>
    </row>
    <row r="174" spans="2:5" ht="15.75" thickBot="1" x14ac:dyDescent="0.3">
      <c r="B174" s="123"/>
      <c r="C174" s="124" t="s">
        <v>681</v>
      </c>
      <c r="D174" s="125" t="s">
        <v>826</v>
      </c>
      <c r="E174" s="126" t="s">
        <v>1010</v>
      </c>
    </row>
    <row r="175" spans="2:5" ht="15.75" thickBot="1" x14ac:dyDescent="0.3">
      <c r="B175" s="123"/>
      <c r="C175" s="124" t="s">
        <v>682</v>
      </c>
      <c r="D175" s="125" t="s">
        <v>826</v>
      </c>
      <c r="E175" s="126" t="s">
        <v>1011</v>
      </c>
    </row>
    <row r="176" spans="2:5" ht="15.75" thickBot="1" x14ac:dyDescent="0.3">
      <c r="B176" s="123"/>
      <c r="C176" s="124" t="s">
        <v>683</v>
      </c>
      <c r="D176" s="125" t="s">
        <v>826</v>
      </c>
      <c r="E176" s="126" t="s">
        <v>1012</v>
      </c>
    </row>
    <row r="177" spans="2:5" ht="60.75" thickBot="1" x14ac:dyDescent="0.3">
      <c r="B177" s="119"/>
      <c r="C177" s="120" t="s">
        <v>1013</v>
      </c>
      <c r="D177" s="121" t="s">
        <v>747</v>
      </c>
      <c r="E177" s="122" t="s">
        <v>1014</v>
      </c>
    </row>
    <row r="178" spans="2:5" ht="15.75" thickBot="1" x14ac:dyDescent="0.3">
      <c r="B178" s="119"/>
      <c r="C178" s="120" t="s">
        <v>1015</v>
      </c>
      <c r="D178" s="121" t="s">
        <v>727</v>
      </c>
      <c r="E178" s="122" t="s">
        <v>1016</v>
      </c>
    </row>
    <row r="179" spans="2:5" ht="15.75" thickBot="1" x14ac:dyDescent="0.3">
      <c r="B179" s="119"/>
      <c r="C179" s="120" t="s">
        <v>643</v>
      </c>
      <c r="D179" s="121" t="s">
        <v>756</v>
      </c>
      <c r="E179" s="122" t="s">
        <v>1017</v>
      </c>
    </row>
    <row r="180" spans="2:5" ht="15.75" thickBot="1" x14ac:dyDescent="0.3">
      <c r="B180" s="123"/>
      <c r="C180" s="124" t="s">
        <v>555</v>
      </c>
      <c r="D180" s="125" t="s">
        <v>727</v>
      </c>
      <c r="E180" s="126" t="s">
        <v>1018</v>
      </c>
    </row>
    <row r="181" spans="2:5" ht="30.75" thickBot="1" x14ac:dyDescent="0.3">
      <c r="B181" s="123">
        <v>365</v>
      </c>
      <c r="C181" s="124" t="s">
        <v>1019</v>
      </c>
      <c r="D181" s="125" t="s">
        <v>736</v>
      </c>
      <c r="E181" s="126" t="s">
        <v>1020</v>
      </c>
    </row>
    <row r="182" spans="2:5" ht="15.75" thickBot="1" x14ac:dyDescent="0.3">
      <c r="B182" s="119">
        <v>2010</v>
      </c>
      <c r="C182" s="120" t="s">
        <v>1021</v>
      </c>
      <c r="D182" s="121" t="s">
        <v>769</v>
      </c>
      <c r="E182" s="122" t="s">
        <v>1022</v>
      </c>
    </row>
    <row r="183" spans="2:5" ht="15.75" thickBot="1" x14ac:dyDescent="0.3">
      <c r="B183" s="123">
        <v>2010</v>
      </c>
      <c r="C183" s="124" t="s">
        <v>1023</v>
      </c>
      <c r="D183" s="125" t="s">
        <v>769</v>
      </c>
      <c r="E183" s="126" t="s">
        <v>1024</v>
      </c>
    </row>
    <row r="184" spans="2:5" ht="15.75" thickBot="1" x14ac:dyDescent="0.3">
      <c r="B184" s="123">
        <v>2010</v>
      </c>
      <c r="C184" s="124" t="s">
        <v>1025</v>
      </c>
      <c r="D184" s="125" t="s">
        <v>769</v>
      </c>
      <c r="E184" s="126" t="s">
        <v>1024</v>
      </c>
    </row>
    <row r="185" spans="2:5" ht="15.75" thickBot="1" x14ac:dyDescent="0.3">
      <c r="B185" s="123">
        <v>2010</v>
      </c>
      <c r="C185" s="124" t="s">
        <v>1026</v>
      </c>
      <c r="D185" s="125" t="s">
        <v>769</v>
      </c>
      <c r="E185" s="126" t="s">
        <v>1027</v>
      </c>
    </row>
    <row r="186" spans="2:5" ht="15.75" thickBot="1" x14ac:dyDescent="0.3">
      <c r="B186" s="123">
        <v>2010</v>
      </c>
      <c r="C186" s="124" t="s">
        <v>1028</v>
      </c>
      <c r="D186" s="125" t="s">
        <v>769</v>
      </c>
      <c r="E186" s="126" t="s">
        <v>1027</v>
      </c>
    </row>
    <row r="187" spans="2:5" ht="15.75" thickBot="1" x14ac:dyDescent="0.3">
      <c r="B187" s="123">
        <v>2010</v>
      </c>
      <c r="C187" s="124" t="s">
        <v>714</v>
      </c>
      <c r="D187" s="125" t="s">
        <v>769</v>
      </c>
      <c r="E187" s="126" t="s">
        <v>1029</v>
      </c>
    </row>
    <row r="188" spans="2:5" ht="15.75" thickBot="1" x14ac:dyDescent="0.3">
      <c r="B188" s="123"/>
      <c r="C188" s="124" t="s">
        <v>556</v>
      </c>
      <c r="D188" s="125" t="s">
        <v>727</v>
      </c>
      <c r="E188" s="126" t="s">
        <v>1030</v>
      </c>
    </row>
    <row r="189" spans="2:5" ht="15.75" thickBot="1" x14ac:dyDescent="0.3">
      <c r="B189" s="123"/>
      <c r="C189" s="124" t="s">
        <v>557</v>
      </c>
      <c r="D189" s="125" t="s">
        <v>727</v>
      </c>
      <c r="E189" s="126" t="s">
        <v>1031</v>
      </c>
    </row>
    <row r="190" spans="2:5" ht="15.75" thickBot="1" x14ac:dyDescent="0.3">
      <c r="B190" s="119"/>
      <c r="C190" s="120" t="s">
        <v>1032</v>
      </c>
      <c r="D190" s="121" t="s">
        <v>744</v>
      </c>
      <c r="E190" s="122" t="s">
        <v>1033</v>
      </c>
    </row>
    <row r="191" spans="2:5" ht="15.75" thickBot="1" x14ac:dyDescent="0.3">
      <c r="B191" s="123">
        <v>365</v>
      </c>
      <c r="C191" s="124" t="s">
        <v>1034</v>
      </c>
      <c r="D191" s="125" t="s">
        <v>736</v>
      </c>
      <c r="E191" s="126" t="s">
        <v>1035</v>
      </c>
    </row>
    <row r="192" spans="2:5" ht="30.75" thickBot="1" x14ac:dyDescent="0.3">
      <c r="B192" s="123">
        <v>2013</v>
      </c>
      <c r="C192" s="124" t="s">
        <v>1036</v>
      </c>
      <c r="D192" s="125" t="s">
        <v>1037</v>
      </c>
      <c r="E192" s="126" t="s">
        <v>1038</v>
      </c>
    </row>
    <row r="193" spans="2:5" ht="15.75" thickBot="1" x14ac:dyDescent="0.3">
      <c r="B193" s="119"/>
      <c r="C193" s="120" t="s">
        <v>1039</v>
      </c>
      <c r="D193" s="121" t="s">
        <v>756</v>
      </c>
      <c r="E193" s="122" t="s">
        <v>1040</v>
      </c>
    </row>
    <row r="194" spans="2:5" ht="15.75" thickBot="1" x14ac:dyDescent="0.3">
      <c r="B194" s="119"/>
      <c r="C194" s="120" t="s">
        <v>715</v>
      </c>
      <c r="D194" s="121" t="s">
        <v>769</v>
      </c>
      <c r="E194" s="122" t="s">
        <v>1041</v>
      </c>
    </row>
    <row r="195" spans="2:5" ht="15.75" thickBot="1" x14ac:dyDescent="0.3">
      <c r="B195" s="123"/>
      <c r="C195" s="124" t="s">
        <v>716</v>
      </c>
      <c r="D195" s="125" t="s">
        <v>769</v>
      </c>
      <c r="E195" s="126" t="s">
        <v>1042</v>
      </c>
    </row>
    <row r="196" spans="2:5" ht="15.75" thickBot="1" x14ac:dyDescent="0.3">
      <c r="B196" s="123"/>
      <c r="C196" s="124" t="s">
        <v>1043</v>
      </c>
      <c r="D196" s="125" t="s">
        <v>756</v>
      </c>
      <c r="E196" s="126" t="s">
        <v>1044</v>
      </c>
    </row>
    <row r="197" spans="2:5" ht="45.75" thickBot="1" x14ac:dyDescent="0.3">
      <c r="B197" s="123"/>
      <c r="C197" s="124" t="s">
        <v>1045</v>
      </c>
      <c r="D197" s="125" t="s">
        <v>796</v>
      </c>
      <c r="E197" s="126" t="s">
        <v>1046</v>
      </c>
    </row>
    <row r="198" spans="2:5" ht="30.75" thickBot="1" x14ac:dyDescent="0.3">
      <c r="B198" s="123">
        <v>2013</v>
      </c>
      <c r="C198" s="124" t="s">
        <v>1047</v>
      </c>
      <c r="D198" s="125" t="s">
        <v>727</v>
      </c>
      <c r="E198" s="126" t="s">
        <v>1048</v>
      </c>
    </row>
    <row r="199" spans="2:5" ht="45.75" thickBot="1" x14ac:dyDescent="0.3">
      <c r="B199" s="123"/>
      <c r="C199" s="124" t="s">
        <v>1049</v>
      </c>
      <c r="D199" s="125" t="s">
        <v>727</v>
      </c>
      <c r="E199" s="126" t="s">
        <v>1050</v>
      </c>
    </row>
    <row r="200" spans="2:5" ht="60.75" thickBot="1" x14ac:dyDescent="0.3">
      <c r="B200" s="119"/>
      <c r="C200" s="120" t="s">
        <v>1051</v>
      </c>
      <c r="D200" s="121" t="s">
        <v>769</v>
      </c>
      <c r="E200" s="122" t="s">
        <v>1052</v>
      </c>
    </row>
    <row r="201" spans="2:5" ht="30.75" thickBot="1" x14ac:dyDescent="0.3">
      <c r="B201" s="123">
        <v>2016</v>
      </c>
      <c r="C201" s="124" t="s">
        <v>1053</v>
      </c>
      <c r="D201" s="125" t="s">
        <v>769</v>
      </c>
      <c r="E201" s="126" t="s">
        <v>1054</v>
      </c>
    </row>
    <row r="202" spans="2:5" ht="30.75" thickBot="1" x14ac:dyDescent="0.3">
      <c r="B202" s="123">
        <v>2016</v>
      </c>
      <c r="C202" s="124" t="s">
        <v>1055</v>
      </c>
      <c r="D202" s="125" t="s">
        <v>769</v>
      </c>
      <c r="E202" s="126" t="s">
        <v>1056</v>
      </c>
    </row>
    <row r="203" spans="2:5" ht="30.75" thickBot="1" x14ac:dyDescent="0.3">
      <c r="B203" s="119">
        <v>2016</v>
      </c>
      <c r="C203" s="120" t="s">
        <v>1057</v>
      </c>
      <c r="D203" s="121" t="s">
        <v>769</v>
      </c>
      <c r="E203" s="122" t="s">
        <v>1058</v>
      </c>
    </row>
    <row r="204" spans="2:5" ht="15.75" thickBot="1" x14ac:dyDescent="0.3">
      <c r="B204" s="119">
        <v>2016</v>
      </c>
      <c r="C204" s="120" t="s">
        <v>1059</v>
      </c>
      <c r="D204" s="121" t="s">
        <v>769</v>
      </c>
      <c r="E204" s="122" t="s">
        <v>1060</v>
      </c>
    </row>
    <row r="205" spans="2:5" ht="15.75" thickBot="1" x14ac:dyDescent="0.3">
      <c r="B205" s="119">
        <v>2016</v>
      </c>
      <c r="C205" s="120" t="s">
        <v>1061</v>
      </c>
      <c r="D205" s="121" t="s">
        <v>769</v>
      </c>
      <c r="E205" s="122" t="s">
        <v>1062</v>
      </c>
    </row>
    <row r="206" spans="2:5" ht="15.75" thickBot="1" x14ac:dyDescent="0.3">
      <c r="B206" s="119">
        <v>2013</v>
      </c>
      <c r="C206" s="120" t="s">
        <v>605</v>
      </c>
      <c r="D206" s="121" t="s">
        <v>736</v>
      </c>
      <c r="E206" s="122" t="s">
        <v>1063</v>
      </c>
    </row>
    <row r="207" spans="2:5" ht="30.75" thickBot="1" x14ac:dyDescent="0.3">
      <c r="B207" s="119"/>
      <c r="C207" s="120" t="s">
        <v>487</v>
      </c>
      <c r="D207" s="121" t="s">
        <v>766</v>
      </c>
      <c r="E207" s="122" t="s">
        <v>1064</v>
      </c>
    </row>
    <row r="208" spans="2:5" ht="30.75" thickBot="1" x14ac:dyDescent="0.3">
      <c r="B208" s="119">
        <v>365</v>
      </c>
      <c r="C208" s="120" t="s">
        <v>1065</v>
      </c>
      <c r="D208" s="121" t="s">
        <v>756</v>
      </c>
      <c r="E208" s="122" t="s">
        <v>1066</v>
      </c>
    </row>
    <row r="209" spans="2:5" ht="30.75" thickBot="1" x14ac:dyDescent="0.3">
      <c r="B209" s="119"/>
      <c r="C209" s="120" t="s">
        <v>717</v>
      </c>
      <c r="D209" s="121" t="s">
        <v>769</v>
      </c>
      <c r="E209" s="122" t="s">
        <v>1067</v>
      </c>
    </row>
    <row r="210" spans="2:5" ht="15.75" thickBot="1" x14ac:dyDescent="0.3">
      <c r="B210" s="119"/>
      <c r="C210" s="120" t="s">
        <v>1068</v>
      </c>
      <c r="D210" s="121" t="s">
        <v>730</v>
      </c>
      <c r="E210" s="122" t="s">
        <v>1069</v>
      </c>
    </row>
    <row r="211" spans="2:5" ht="15.75" thickBot="1" x14ac:dyDescent="0.3">
      <c r="B211" s="119">
        <v>2013</v>
      </c>
      <c r="C211" s="120" t="s">
        <v>718</v>
      </c>
      <c r="D211" s="121" t="s">
        <v>769</v>
      </c>
      <c r="E211" s="122" t="s">
        <v>1070</v>
      </c>
    </row>
    <row r="212" spans="2:5" ht="15.75" thickBot="1" x14ac:dyDescent="0.3">
      <c r="B212" s="119">
        <v>2010</v>
      </c>
      <c r="C212" s="120" t="s">
        <v>1071</v>
      </c>
      <c r="D212" s="121" t="s">
        <v>769</v>
      </c>
      <c r="E212" s="122" t="s">
        <v>1072</v>
      </c>
    </row>
    <row r="213" spans="2:5" ht="15.75" thickBot="1" x14ac:dyDescent="0.3">
      <c r="B213" s="119">
        <v>2010</v>
      </c>
      <c r="C213" s="120" t="s">
        <v>1073</v>
      </c>
      <c r="D213" s="121" t="s">
        <v>769</v>
      </c>
      <c r="E213" s="122" t="s">
        <v>1074</v>
      </c>
    </row>
    <row r="214" spans="2:5" ht="15.75" thickBot="1" x14ac:dyDescent="0.3">
      <c r="B214" s="123"/>
      <c r="C214" s="124" t="s">
        <v>1075</v>
      </c>
      <c r="D214" s="125" t="s">
        <v>769</v>
      </c>
      <c r="E214" s="126" t="s">
        <v>1076</v>
      </c>
    </row>
    <row r="215" spans="2:5" ht="15.75" thickBot="1" x14ac:dyDescent="0.3">
      <c r="B215" s="119">
        <v>2010</v>
      </c>
      <c r="C215" s="120" t="s">
        <v>1077</v>
      </c>
      <c r="D215" s="121" t="s">
        <v>769</v>
      </c>
      <c r="E215" s="122" t="s">
        <v>1076</v>
      </c>
    </row>
    <row r="216" spans="2:5" ht="30.75" thickBot="1" x14ac:dyDescent="0.3">
      <c r="B216" s="119">
        <v>2013</v>
      </c>
      <c r="C216" s="120" t="s">
        <v>719</v>
      </c>
      <c r="D216" s="121" t="s">
        <v>769</v>
      </c>
      <c r="E216" s="122" t="s">
        <v>1078</v>
      </c>
    </row>
    <row r="217" spans="2:5" ht="15.75" thickBot="1" x14ac:dyDescent="0.3">
      <c r="B217" s="123"/>
      <c r="C217" s="124" t="s">
        <v>1079</v>
      </c>
      <c r="D217" s="125" t="s">
        <v>727</v>
      </c>
      <c r="E217" s="126" t="s">
        <v>1080</v>
      </c>
    </row>
    <row r="218" spans="2:5" ht="15.75" thickBot="1" x14ac:dyDescent="0.3">
      <c r="B218" s="119"/>
      <c r="C218" s="120" t="s">
        <v>1081</v>
      </c>
      <c r="D218" s="121" t="s">
        <v>769</v>
      </c>
      <c r="E218" s="122" t="s">
        <v>1082</v>
      </c>
    </row>
    <row r="219" spans="2:5" ht="15.75" thickBot="1" x14ac:dyDescent="0.3">
      <c r="B219" s="119"/>
      <c r="C219" s="120" t="s">
        <v>1083</v>
      </c>
      <c r="D219" s="121" t="s">
        <v>783</v>
      </c>
      <c r="E219" s="122" t="s">
        <v>1084</v>
      </c>
    </row>
    <row r="220" spans="2:5" ht="15.75" thickBot="1" x14ac:dyDescent="0.3">
      <c r="B220" s="123"/>
      <c r="C220" s="124" t="s">
        <v>1085</v>
      </c>
      <c r="D220" s="125" t="s">
        <v>769</v>
      </c>
      <c r="E220" s="126" t="s">
        <v>1086</v>
      </c>
    </row>
    <row r="221" spans="2:5" ht="15.75" thickBot="1" x14ac:dyDescent="0.3">
      <c r="B221" s="123"/>
      <c r="C221" s="124" t="s">
        <v>1087</v>
      </c>
      <c r="D221" s="125" t="s">
        <v>783</v>
      </c>
      <c r="E221" s="126" t="s">
        <v>1088</v>
      </c>
    </row>
    <row r="222" spans="2:5" ht="15.75" thickBot="1" x14ac:dyDescent="0.3">
      <c r="B222" s="119"/>
      <c r="C222" s="120" t="s">
        <v>1089</v>
      </c>
      <c r="D222" s="121" t="s">
        <v>783</v>
      </c>
      <c r="E222" s="122" t="s">
        <v>1090</v>
      </c>
    </row>
    <row r="223" spans="2:5" ht="15.75" thickBot="1" x14ac:dyDescent="0.3">
      <c r="B223" s="119"/>
      <c r="C223" s="120" t="s">
        <v>1091</v>
      </c>
      <c r="D223" s="121" t="s">
        <v>783</v>
      </c>
      <c r="E223" s="122" t="s">
        <v>1092</v>
      </c>
    </row>
    <row r="224" spans="2:5" ht="15.75" thickBot="1" x14ac:dyDescent="0.3">
      <c r="B224" s="119"/>
      <c r="C224" s="120" t="s">
        <v>1093</v>
      </c>
      <c r="D224" s="121" t="s">
        <v>730</v>
      </c>
      <c r="E224" s="122" t="s">
        <v>1094</v>
      </c>
    </row>
    <row r="225" spans="2:5" ht="30.75" thickBot="1" x14ac:dyDescent="0.3">
      <c r="B225" s="119"/>
      <c r="C225" s="120" t="s">
        <v>1095</v>
      </c>
      <c r="D225" s="121" t="s">
        <v>736</v>
      </c>
      <c r="E225" s="122" t="s">
        <v>1096</v>
      </c>
    </row>
    <row r="226" spans="2:5" ht="15.75" thickBot="1" x14ac:dyDescent="0.3">
      <c r="B226" s="119"/>
      <c r="C226" s="120" t="s">
        <v>1097</v>
      </c>
      <c r="D226" s="121" t="s">
        <v>766</v>
      </c>
      <c r="E226" s="122" t="s">
        <v>1098</v>
      </c>
    </row>
    <row r="227" spans="2:5" ht="30.75" thickBot="1" x14ac:dyDescent="0.3">
      <c r="B227" s="123">
        <v>365</v>
      </c>
      <c r="C227" s="124" t="s">
        <v>1099</v>
      </c>
      <c r="D227" s="125" t="s">
        <v>736</v>
      </c>
      <c r="E227" s="126" t="s">
        <v>1100</v>
      </c>
    </row>
    <row r="228" spans="2:5" ht="30.75" thickBot="1" x14ac:dyDescent="0.3">
      <c r="B228" s="123"/>
      <c r="C228" s="124" t="s">
        <v>1101</v>
      </c>
      <c r="D228" s="125" t="s">
        <v>736</v>
      </c>
      <c r="E228" s="126" t="s">
        <v>1102</v>
      </c>
    </row>
    <row r="229" spans="2:5" ht="15.75" thickBot="1" x14ac:dyDescent="0.3">
      <c r="B229" s="123"/>
      <c r="C229" s="124" t="s">
        <v>1103</v>
      </c>
      <c r="D229" s="125" t="s">
        <v>769</v>
      </c>
      <c r="E229" s="126" t="s">
        <v>1104</v>
      </c>
    </row>
    <row r="230" spans="2:5" ht="15.75" thickBot="1" x14ac:dyDescent="0.3">
      <c r="B230" s="123"/>
      <c r="C230" s="124" t="s">
        <v>1105</v>
      </c>
      <c r="D230" s="125" t="s">
        <v>783</v>
      </c>
      <c r="E230" s="126" t="s">
        <v>1106</v>
      </c>
    </row>
    <row r="231" spans="2:5" ht="15.75" thickBot="1" x14ac:dyDescent="0.3">
      <c r="B231" s="119">
        <v>2013</v>
      </c>
      <c r="C231" s="120" t="s">
        <v>1107</v>
      </c>
      <c r="D231" s="121" t="s">
        <v>783</v>
      </c>
      <c r="E231" s="122" t="s">
        <v>1108</v>
      </c>
    </row>
    <row r="232" spans="2:5" ht="15.75" thickBot="1" x14ac:dyDescent="0.3">
      <c r="B232" s="119">
        <v>2013</v>
      </c>
      <c r="C232" s="120" t="s">
        <v>1109</v>
      </c>
      <c r="D232" s="121" t="s">
        <v>783</v>
      </c>
      <c r="E232" s="122" t="s">
        <v>1110</v>
      </c>
    </row>
    <row r="233" spans="2:5" ht="15.75" thickBot="1" x14ac:dyDescent="0.3">
      <c r="B233" s="119">
        <v>2013</v>
      </c>
      <c r="C233" s="120" t="s">
        <v>1111</v>
      </c>
      <c r="D233" s="121" t="s">
        <v>783</v>
      </c>
      <c r="E233" s="122" t="s">
        <v>1112</v>
      </c>
    </row>
    <row r="234" spans="2:5" ht="15.75" thickBot="1" x14ac:dyDescent="0.3">
      <c r="B234" s="119">
        <v>2013</v>
      </c>
      <c r="C234" s="120" t="s">
        <v>1113</v>
      </c>
      <c r="D234" s="121" t="s">
        <v>783</v>
      </c>
      <c r="E234" s="122" t="s">
        <v>1114</v>
      </c>
    </row>
    <row r="235" spans="2:5" ht="15.75" thickBot="1" x14ac:dyDescent="0.3">
      <c r="B235" s="119"/>
      <c r="C235" s="120" t="s">
        <v>1115</v>
      </c>
      <c r="D235" s="121" t="s">
        <v>783</v>
      </c>
      <c r="E235" s="122" t="s">
        <v>1116</v>
      </c>
    </row>
    <row r="236" spans="2:5" ht="15.75" thickBot="1" x14ac:dyDescent="0.3">
      <c r="B236" s="119"/>
      <c r="C236" s="120" t="s">
        <v>1117</v>
      </c>
      <c r="D236" s="121" t="s">
        <v>783</v>
      </c>
      <c r="E236" s="122" t="s">
        <v>1118</v>
      </c>
    </row>
    <row r="237" spans="2:5" ht="15.75" thickBot="1" x14ac:dyDescent="0.3">
      <c r="B237" s="119">
        <v>2013</v>
      </c>
      <c r="C237" s="120" t="s">
        <v>1119</v>
      </c>
      <c r="D237" s="121" t="s">
        <v>783</v>
      </c>
      <c r="E237" s="122" t="s">
        <v>1120</v>
      </c>
    </row>
    <row r="238" spans="2:5" ht="15.75" thickBot="1" x14ac:dyDescent="0.3">
      <c r="B238" s="119">
        <v>2013</v>
      </c>
      <c r="C238" s="120" t="s">
        <v>1121</v>
      </c>
      <c r="D238" s="121" t="s">
        <v>783</v>
      </c>
      <c r="E238" s="122" t="s">
        <v>1122</v>
      </c>
    </row>
    <row r="239" spans="2:5" ht="15.75" thickBot="1" x14ac:dyDescent="0.3">
      <c r="B239" s="123">
        <v>2013</v>
      </c>
      <c r="C239" s="124" t="s">
        <v>1123</v>
      </c>
      <c r="D239" s="125" t="s">
        <v>783</v>
      </c>
      <c r="E239" s="126" t="s">
        <v>1124</v>
      </c>
    </row>
    <row r="240" spans="2:5" ht="15.75" thickBot="1" x14ac:dyDescent="0.3">
      <c r="B240" s="123">
        <v>2013</v>
      </c>
      <c r="C240" s="124" t="s">
        <v>1125</v>
      </c>
      <c r="D240" s="125" t="s">
        <v>783</v>
      </c>
      <c r="E240" s="126" t="s">
        <v>1126</v>
      </c>
    </row>
    <row r="241" spans="2:5" ht="30.75" thickBot="1" x14ac:dyDescent="0.3">
      <c r="B241" s="119"/>
      <c r="C241" s="120" t="s">
        <v>1127</v>
      </c>
      <c r="D241" s="121" t="s">
        <v>736</v>
      </c>
      <c r="E241" s="122" t="s">
        <v>1128</v>
      </c>
    </row>
    <row r="242" spans="2:5" ht="15.75" thickBot="1" x14ac:dyDescent="0.3">
      <c r="B242" s="123"/>
      <c r="C242" s="124" t="s">
        <v>607</v>
      </c>
      <c r="D242" s="125" t="s">
        <v>736</v>
      </c>
      <c r="E242" s="126" t="s">
        <v>1129</v>
      </c>
    </row>
    <row r="243" spans="2:5" ht="30.75" thickBot="1" x14ac:dyDescent="0.3">
      <c r="B243" s="119"/>
      <c r="C243" s="120" t="s">
        <v>670</v>
      </c>
      <c r="D243" s="121" t="s">
        <v>826</v>
      </c>
      <c r="E243" s="122" t="s">
        <v>1130</v>
      </c>
    </row>
    <row r="244" spans="2:5" ht="15.75" thickBot="1" x14ac:dyDescent="0.3">
      <c r="B244" s="119"/>
      <c r="C244" s="120" t="s">
        <v>1131</v>
      </c>
      <c r="D244" s="121" t="s">
        <v>727</v>
      </c>
      <c r="E244" s="122" t="s">
        <v>1132</v>
      </c>
    </row>
    <row r="245" spans="2:5" ht="30.75" thickBot="1" x14ac:dyDescent="0.3">
      <c r="B245" s="119"/>
      <c r="C245" s="120" t="s">
        <v>390</v>
      </c>
      <c r="D245" s="121" t="s">
        <v>730</v>
      </c>
      <c r="E245" s="122" t="s">
        <v>1133</v>
      </c>
    </row>
    <row r="246" spans="2:5" ht="30.75" thickBot="1" x14ac:dyDescent="0.3">
      <c r="B246" s="123"/>
      <c r="C246" s="124" t="s">
        <v>1134</v>
      </c>
      <c r="D246" s="125" t="s">
        <v>796</v>
      </c>
      <c r="E246" s="126" t="s">
        <v>1135</v>
      </c>
    </row>
    <row r="247" spans="2:5" ht="30.75" thickBot="1" x14ac:dyDescent="0.3">
      <c r="B247" s="119"/>
      <c r="C247" s="120" t="s">
        <v>392</v>
      </c>
      <c r="D247" s="121" t="s">
        <v>730</v>
      </c>
      <c r="E247" s="122" t="s">
        <v>1136</v>
      </c>
    </row>
    <row r="248" spans="2:5" ht="15.75" thickBot="1" x14ac:dyDescent="0.3">
      <c r="B248" s="119"/>
      <c r="C248" s="120" t="s">
        <v>1137</v>
      </c>
      <c r="D248" s="121" t="s">
        <v>730</v>
      </c>
      <c r="E248" s="122" t="s">
        <v>1138</v>
      </c>
    </row>
    <row r="249" spans="2:5" ht="30.75" thickBot="1" x14ac:dyDescent="0.3">
      <c r="B249" s="123"/>
      <c r="C249" s="124" t="s">
        <v>1139</v>
      </c>
      <c r="D249" s="125" t="s">
        <v>796</v>
      </c>
      <c r="E249" s="126" t="s">
        <v>1140</v>
      </c>
    </row>
    <row r="250" spans="2:5" ht="15.75" thickBot="1" x14ac:dyDescent="0.3">
      <c r="B250" s="119"/>
      <c r="C250" s="120" t="s">
        <v>559</v>
      </c>
      <c r="D250" s="121" t="s">
        <v>727</v>
      </c>
      <c r="E250" s="122" t="s">
        <v>1141</v>
      </c>
    </row>
    <row r="251" spans="2:5" ht="30.75" thickBot="1" x14ac:dyDescent="0.3">
      <c r="B251" s="119">
        <v>2013</v>
      </c>
      <c r="C251" s="120" t="s">
        <v>1142</v>
      </c>
      <c r="D251" s="121" t="s">
        <v>826</v>
      </c>
      <c r="E251" s="122" t="s">
        <v>1143</v>
      </c>
    </row>
    <row r="252" spans="2:5" ht="30.75" thickBot="1" x14ac:dyDescent="0.3">
      <c r="B252" s="119">
        <v>2013</v>
      </c>
      <c r="C252" s="120" t="s">
        <v>1144</v>
      </c>
      <c r="D252" s="121" t="s">
        <v>727</v>
      </c>
      <c r="E252" s="122" t="s">
        <v>1145</v>
      </c>
    </row>
    <row r="253" spans="2:5" ht="30.75" thickBot="1" x14ac:dyDescent="0.3">
      <c r="B253" s="119">
        <v>365</v>
      </c>
      <c r="C253" s="120" t="s">
        <v>1146</v>
      </c>
      <c r="D253" s="121" t="s">
        <v>826</v>
      </c>
      <c r="E253" s="122" t="s">
        <v>1147</v>
      </c>
    </row>
    <row r="254" spans="2:5" ht="15.75" thickBot="1" x14ac:dyDescent="0.3">
      <c r="B254" s="119">
        <v>2013</v>
      </c>
      <c r="C254" s="120" t="s">
        <v>1148</v>
      </c>
      <c r="D254" s="121" t="s">
        <v>766</v>
      </c>
      <c r="E254" s="122" t="s">
        <v>1149</v>
      </c>
    </row>
    <row r="255" spans="2:5" ht="30.75" thickBot="1" x14ac:dyDescent="0.3">
      <c r="B255" s="119"/>
      <c r="C255" s="120" t="s">
        <v>394</v>
      </c>
      <c r="D255" s="121" t="s">
        <v>730</v>
      </c>
      <c r="E255" s="122" t="s">
        <v>1150</v>
      </c>
    </row>
    <row r="256" spans="2:5" ht="45.75" thickBot="1" x14ac:dyDescent="0.3">
      <c r="B256" s="119"/>
      <c r="C256" s="120" t="s">
        <v>1151</v>
      </c>
      <c r="D256" s="121" t="s">
        <v>1152</v>
      </c>
      <c r="E256" s="122" t="s">
        <v>1153</v>
      </c>
    </row>
    <row r="257" spans="2:5" ht="30.75" thickBot="1" x14ac:dyDescent="0.3">
      <c r="B257" s="119"/>
      <c r="C257" s="120" t="s">
        <v>1154</v>
      </c>
      <c r="D257" s="121" t="s">
        <v>756</v>
      </c>
      <c r="E257" s="122" t="s">
        <v>1155</v>
      </c>
    </row>
    <row r="258" spans="2:5" ht="15.75" thickBot="1" x14ac:dyDescent="0.3">
      <c r="B258" s="119">
        <v>365</v>
      </c>
      <c r="C258" s="120" t="s">
        <v>645</v>
      </c>
      <c r="D258" s="121" t="s">
        <v>756</v>
      </c>
      <c r="E258" s="122" t="s">
        <v>1156</v>
      </c>
    </row>
    <row r="259" spans="2:5" ht="30.75" thickBot="1" x14ac:dyDescent="0.3">
      <c r="B259" s="123"/>
      <c r="C259" s="124" t="s">
        <v>495</v>
      </c>
      <c r="D259" s="125" t="s">
        <v>766</v>
      </c>
      <c r="E259" s="126" t="s">
        <v>1157</v>
      </c>
    </row>
    <row r="260" spans="2:5" ht="45.75" thickBot="1" x14ac:dyDescent="0.3">
      <c r="B260" s="119"/>
      <c r="C260" s="120" t="s">
        <v>1158</v>
      </c>
      <c r="D260" s="121" t="s">
        <v>796</v>
      </c>
      <c r="E260" s="122" t="s">
        <v>1159</v>
      </c>
    </row>
    <row r="261" spans="2:5" ht="15.75" thickBot="1" x14ac:dyDescent="0.3">
      <c r="B261" s="119"/>
      <c r="C261" s="120" t="s">
        <v>1160</v>
      </c>
      <c r="D261" s="121" t="s">
        <v>769</v>
      </c>
      <c r="E261" s="122" t="s">
        <v>1161</v>
      </c>
    </row>
    <row r="262" spans="2:5" ht="30.75" thickBot="1" x14ac:dyDescent="0.3">
      <c r="B262" s="119">
        <v>365</v>
      </c>
      <c r="C262" s="120" t="s">
        <v>1162</v>
      </c>
      <c r="D262" s="121" t="s">
        <v>744</v>
      </c>
      <c r="E262" s="122" t="s">
        <v>1163</v>
      </c>
    </row>
    <row r="263" spans="2:5" ht="15.75" thickBot="1" x14ac:dyDescent="0.3">
      <c r="B263" s="119"/>
      <c r="C263" s="120" t="s">
        <v>1164</v>
      </c>
      <c r="D263" s="121" t="s">
        <v>727</v>
      </c>
      <c r="E263" s="122" t="s">
        <v>1165</v>
      </c>
    </row>
    <row r="264" spans="2:5" ht="15.75" thickBot="1" x14ac:dyDescent="0.3">
      <c r="B264" s="119"/>
      <c r="C264" s="120" t="s">
        <v>1166</v>
      </c>
      <c r="D264" s="121" t="s">
        <v>756</v>
      </c>
      <c r="E264" s="122" t="s">
        <v>1167</v>
      </c>
    </row>
    <row r="265" spans="2:5" ht="15.75" thickBot="1" x14ac:dyDescent="0.3">
      <c r="B265" s="123">
        <v>365</v>
      </c>
      <c r="C265" s="124" t="s">
        <v>1168</v>
      </c>
      <c r="D265" s="125" t="s">
        <v>744</v>
      </c>
      <c r="E265" s="126" t="s">
        <v>1169</v>
      </c>
    </row>
    <row r="266" spans="2:5" ht="15.75" thickBot="1" x14ac:dyDescent="0.3">
      <c r="B266" s="119"/>
      <c r="C266" s="120" t="s">
        <v>609</v>
      </c>
      <c r="D266" s="121" t="s">
        <v>736</v>
      </c>
      <c r="E266" s="122" t="s">
        <v>1170</v>
      </c>
    </row>
    <row r="267" spans="2:5" ht="15.75" thickBot="1" x14ac:dyDescent="0.3">
      <c r="B267" s="119"/>
      <c r="C267" s="120" t="s">
        <v>610</v>
      </c>
      <c r="D267" s="121" t="s">
        <v>736</v>
      </c>
      <c r="E267" s="122" t="s">
        <v>1171</v>
      </c>
    </row>
    <row r="268" spans="2:5" ht="30.75" thickBot="1" x14ac:dyDescent="0.3">
      <c r="B268" s="123"/>
      <c r="C268" s="124" t="s">
        <v>611</v>
      </c>
      <c r="D268" s="125" t="s">
        <v>736</v>
      </c>
      <c r="E268" s="126" t="s">
        <v>1172</v>
      </c>
    </row>
    <row r="269" spans="2:5" ht="15.75" thickBot="1" x14ac:dyDescent="0.3">
      <c r="B269" s="123"/>
      <c r="C269" s="124" t="s">
        <v>560</v>
      </c>
      <c r="D269" s="125" t="s">
        <v>727</v>
      </c>
      <c r="E269" s="126" t="s">
        <v>1173</v>
      </c>
    </row>
    <row r="270" spans="2:5" ht="15.75" thickBot="1" x14ac:dyDescent="0.3">
      <c r="B270" s="119"/>
      <c r="C270" s="120" t="s">
        <v>561</v>
      </c>
      <c r="D270" s="121" t="s">
        <v>727</v>
      </c>
      <c r="E270" s="122" t="s">
        <v>1174</v>
      </c>
    </row>
    <row r="271" spans="2:5" ht="15.75" thickBot="1" x14ac:dyDescent="0.3">
      <c r="B271" s="119"/>
      <c r="C271" s="120" t="s">
        <v>562</v>
      </c>
      <c r="D271" s="121" t="s">
        <v>727</v>
      </c>
      <c r="E271" s="122" t="s">
        <v>1175</v>
      </c>
    </row>
    <row r="272" spans="2:5" ht="15.75" thickBot="1" x14ac:dyDescent="0.3">
      <c r="B272" s="119">
        <v>2010</v>
      </c>
      <c r="C272" s="120" t="s">
        <v>1176</v>
      </c>
      <c r="D272" s="121" t="s">
        <v>769</v>
      </c>
      <c r="E272" s="122" t="s">
        <v>1177</v>
      </c>
    </row>
    <row r="273" spans="2:5" ht="15.75" thickBot="1" x14ac:dyDescent="0.3">
      <c r="B273" s="123">
        <v>2010</v>
      </c>
      <c r="C273" s="124" t="s">
        <v>1178</v>
      </c>
      <c r="D273" s="125" t="s">
        <v>769</v>
      </c>
      <c r="E273" s="126" t="s">
        <v>1179</v>
      </c>
    </row>
    <row r="274" spans="2:5" ht="15.75" thickBot="1" x14ac:dyDescent="0.3">
      <c r="B274" s="119"/>
      <c r="C274" s="120" t="s">
        <v>1180</v>
      </c>
      <c r="D274" s="121" t="s">
        <v>769</v>
      </c>
      <c r="E274" s="122" t="s">
        <v>1181</v>
      </c>
    </row>
    <row r="275" spans="2:5" ht="30.75" thickBot="1" x14ac:dyDescent="0.3">
      <c r="B275" s="119"/>
      <c r="C275" s="120" t="s">
        <v>1182</v>
      </c>
      <c r="D275" s="121" t="s">
        <v>796</v>
      </c>
      <c r="E275" s="122" t="s">
        <v>1183</v>
      </c>
    </row>
    <row r="276" spans="2:5" ht="30.75" thickBot="1" x14ac:dyDescent="0.3">
      <c r="B276" s="119"/>
      <c r="C276" s="120" t="s">
        <v>1184</v>
      </c>
      <c r="D276" s="121" t="s">
        <v>796</v>
      </c>
      <c r="E276" s="122" t="s">
        <v>1185</v>
      </c>
    </row>
    <row r="277" spans="2:5" ht="30.75" thickBot="1" x14ac:dyDescent="0.3">
      <c r="B277" s="119"/>
      <c r="C277" s="120" t="s">
        <v>1186</v>
      </c>
      <c r="D277" s="121" t="s">
        <v>796</v>
      </c>
      <c r="E277" s="122" t="s">
        <v>1187</v>
      </c>
    </row>
    <row r="278" spans="2:5" ht="30.75" thickBot="1" x14ac:dyDescent="0.3">
      <c r="B278" s="123"/>
      <c r="C278" s="124" t="s">
        <v>1188</v>
      </c>
      <c r="D278" s="125" t="s">
        <v>796</v>
      </c>
      <c r="E278" s="126" t="s">
        <v>1189</v>
      </c>
    </row>
    <row r="279" spans="2:5" ht="30.75" thickBot="1" x14ac:dyDescent="0.3">
      <c r="B279" s="119"/>
      <c r="C279" s="120" t="s">
        <v>1190</v>
      </c>
      <c r="D279" s="121" t="s">
        <v>796</v>
      </c>
      <c r="E279" s="122" t="s">
        <v>1191</v>
      </c>
    </row>
    <row r="280" spans="2:5" ht="30.75" thickBot="1" x14ac:dyDescent="0.3">
      <c r="B280" s="119"/>
      <c r="C280" s="120" t="s">
        <v>1192</v>
      </c>
      <c r="D280" s="121" t="s">
        <v>796</v>
      </c>
      <c r="E280" s="122" t="s">
        <v>1193</v>
      </c>
    </row>
    <row r="281" spans="2:5" ht="30.75" thickBot="1" x14ac:dyDescent="0.3">
      <c r="B281" s="119"/>
      <c r="C281" s="120" t="s">
        <v>1194</v>
      </c>
      <c r="D281" s="121" t="s">
        <v>796</v>
      </c>
      <c r="E281" s="122" t="s">
        <v>1195</v>
      </c>
    </row>
    <row r="282" spans="2:5" ht="30.75" thickBot="1" x14ac:dyDescent="0.3">
      <c r="B282" s="119"/>
      <c r="C282" s="120" t="s">
        <v>1196</v>
      </c>
      <c r="D282" s="121" t="s">
        <v>796</v>
      </c>
      <c r="E282" s="122" t="s">
        <v>1197</v>
      </c>
    </row>
    <row r="283" spans="2:5" ht="30.75" thickBot="1" x14ac:dyDescent="0.3">
      <c r="B283" s="119"/>
      <c r="C283" s="120" t="s">
        <v>1198</v>
      </c>
      <c r="D283" s="121" t="s">
        <v>796</v>
      </c>
      <c r="E283" s="122" t="s">
        <v>1199</v>
      </c>
    </row>
    <row r="284" spans="2:5" ht="15.75" thickBot="1" x14ac:dyDescent="0.3">
      <c r="B284" s="119"/>
      <c r="C284" s="120" t="s">
        <v>1200</v>
      </c>
      <c r="D284" s="121" t="s">
        <v>796</v>
      </c>
      <c r="E284" s="122" t="s">
        <v>1177</v>
      </c>
    </row>
    <row r="285" spans="2:5" ht="15.75" thickBot="1" x14ac:dyDescent="0.3">
      <c r="B285" s="123"/>
      <c r="C285" s="124" t="s">
        <v>1201</v>
      </c>
      <c r="D285" s="125" t="s">
        <v>796</v>
      </c>
      <c r="E285" s="126" t="s">
        <v>1179</v>
      </c>
    </row>
    <row r="286" spans="2:5" ht="30.75" thickBot="1" x14ac:dyDescent="0.3">
      <c r="B286" s="119"/>
      <c r="C286" s="120" t="s">
        <v>1202</v>
      </c>
      <c r="D286" s="121" t="s">
        <v>796</v>
      </c>
      <c r="E286" s="122" t="s">
        <v>1203</v>
      </c>
    </row>
    <row r="287" spans="2:5" ht="15.75" thickBot="1" x14ac:dyDescent="0.3">
      <c r="B287" s="123"/>
      <c r="C287" s="124" t="s">
        <v>1204</v>
      </c>
      <c r="D287" s="125" t="s">
        <v>769</v>
      </c>
      <c r="E287" s="126" t="s">
        <v>1205</v>
      </c>
    </row>
    <row r="288" spans="2:5" ht="30.75" thickBot="1" x14ac:dyDescent="0.3">
      <c r="B288" s="119"/>
      <c r="C288" s="120" t="s">
        <v>1206</v>
      </c>
      <c r="D288" s="121" t="s">
        <v>796</v>
      </c>
      <c r="E288" s="122" t="s">
        <v>1207</v>
      </c>
    </row>
    <row r="289" spans="2:5" ht="30.75" thickBot="1" x14ac:dyDescent="0.3">
      <c r="B289" s="119"/>
      <c r="C289" s="120" t="s">
        <v>1208</v>
      </c>
      <c r="D289" s="121" t="s">
        <v>796</v>
      </c>
      <c r="E289" s="122" t="s">
        <v>1209</v>
      </c>
    </row>
    <row r="290" spans="2:5" ht="30.75" thickBot="1" x14ac:dyDescent="0.3">
      <c r="B290" s="123"/>
      <c r="C290" s="124" t="s">
        <v>1210</v>
      </c>
      <c r="D290" s="125" t="s">
        <v>796</v>
      </c>
      <c r="E290" s="126" t="s">
        <v>1211</v>
      </c>
    </row>
    <row r="291" spans="2:5" ht="15.75" thickBot="1" x14ac:dyDescent="0.3">
      <c r="B291" s="119"/>
      <c r="C291" s="120" t="s">
        <v>1212</v>
      </c>
      <c r="D291" s="121" t="s">
        <v>796</v>
      </c>
      <c r="E291" s="122" t="s">
        <v>1213</v>
      </c>
    </row>
    <row r="292" spans="2:5" ht="15.75" thickBot="1" x14ac:dyDescent="0.3">
      <c r="B292" s="119"/>
      <c r="C292" s="120" t="s">
        <v>1214</v>
      </c>
      <c r="D292" s="121" t="s">
        <v>796</v>
      </c>
      <c r="E292" s="122" t="s">
        <v>1215</v>
      </c>
    </row>
    <row r="293" spans="2:5" ht="45.75" thickBot="1" x14ac:dyDescent="0.3">
      <c r="B293" s="119"/>
      <c r="C293" s="120" t="s">
        <v>1216</v>
      </c>
      <c r="D293" s="121" t="s">
        <v>796</v>
      </c>
      <c r="E293" s="122" t="s">
        <v>1217</v>
      </c>
    </row>
    <row r="294" spans="2:5" ht="15.75" thickBot="1" x14ac:dyDescent="0.3">
      <c r="B294" s="123"/>
      <c r="C294" s="124" t="s">
        <v>1218</v>
      </c>
      <c r="D294" s="125" t="s">
        <v>736</v>
      </c>
      <c r="E294" s="126" t="s">
        <v>1219</v>
      </c>
    </row>
    <row r="295" spans="2:5" ht="15.75" thickBot="1" x14ac:dyDescent="0.3">
      <c r="B295" s="119"/>
      <c r="C295" s="120" t="s">
        <v>1220</v>
      </c>
      <c r="D295" s="121" t="s">
        <v>756</v>
      </c>
      <c r="E295" s="122" t="s">
        <v>1221</v>
      </c>
    </row>
    <row r="296" spans="2:5" ht="30.75" thickBot="1" x14ac:dyDescent="0.3">
      <c r="B296" s="119">
        <v>365</v>
      </c>
      <c r="C296" s="120" t="s">
        <v>1222</v>
      </c>
      <c r="D296" s="121" t="s">
        <v>744</v>
      </c>
      <c r="E296" s="122" t="s">
        <v>1223</v>
      </c>
    </row>
    <row r="297" spans="2:5" ht="15.75" thickBot="1" x14ac:dyDescent="0.3">
      <c r="B297" s="119">
        <v>2013</v>
      </c>
      <c r="C297" s="120" t="s">
        <v>563</v>
      </c>
      <c r="D297" s="121" t="s">
        <v>727</v>
      </c>
      <c r="E297" s="122" t="s">
        <v>1224</v>
      </c>
    </row>
    <row r="298" spans="2:5" ht="15.75" thickBot="1" x14ac:dyDescent="0.3">
      <c r="B298" s="119"/>
      <c r="C298" s="120" t="s">
        <v>1225</v>
      </c>
      <c r="D298" s="121" t="s">
        <v>769</v>
      </c>
      <c r="E298" s="122" t="s">
        <v>1226</v>
      </c>
    </row>
    <row r="299" spans="2:5" ht="30.75" thickBot="1" x14ac:dyDescent="0.3">
      <c r="B299" s="119">
        <v>2019</v>
      </c>
      <c r="C299" s="120" t="s">
        <v>1227</v>
      </c>
      <c r="D299" s="121" t="s">
        <v>769</v>
      </c>
      <c r="E299" s="122" t="s">
        <v>1228</v>
      </c>
    </row>
    <row r="300" spans="2:5" ht="30.75" thickBot="1" x14ac:dyDescent="0.3">
      <c r="B300" s="123"/>
      <c r="C300" s="124" t="s">
        <v>1229</v>
      </c>
      <c r="D300" s="125" t="s">
        <v>769</v>
      </c>
      <c r="E300" s="126" t="s">
        <v>1230</v>
      </c>
    </row>
    <row r="301" spans="2:5" ht="30.75" thickBot="1" x14ac:dyDescent="0.3">
      <c r="B301" s="119"/>
      <c r="C301" s="120" t="s">
        <v>1231</v>
      </c>
      <c r="D301" s="121" t="s">
        <v>730</v>
      </c>
      <c r="E301" s="122" t="s">
        <v>1232</v>
      </c>
    </row>
    <row r="302" spans="2:5" ht="15.75" thickBot="1" x14ac:dyDescent="0.3">
      <c r="B302" s="119"/>
      <c r="C302" s="120" t="s">
        <v>1233</v>
      </c>
      <c r="D302" s="121" t="s">
        <v>769</v>
      </c>
      <c r="E302" s="122" t="s">
        <v>1234</v>
      </c>
    </row>
    <row r="303" spans="2:5" ht="30.75" thickBot="1" x14ac:dyDescent="0.3">
      <c r="B303" s="119"/>
      <c r="C303" s="120" t="s">
        <v>1235</v>
      </c>
      <c r="D303" s="121" t="s">
        <v>1152</v>
      </c>
      <c r="E303" s="122" t="s">
        <v>1236</v>
      </c>
    </row>
    <row r="304" spans="2:5" ht="75.75" thickBot="1" x14ac:dyDescent="0.3">
      <c r="B304" s="119"/>
      <c r="C304" s="120" t="s">
        <v>1237</v>
      </c>
      <c r="D304" s="121" t="s">
        <v>1152</v>
      </c>
      <c r="E304" s="122" t="s">
        <v>1238</v>
      </c>
    </row>
    <row r="305" spans="2:5" ht="30.75" thickBot="1" x14ac:dyDescent="0.3">
      <c r="B305" s="119"/>
      <c r="C305" s="120" t="s">
        <v>1239</v>
      </c>
      <c r="D305" s="121" t="s">
        <v>756</v>
      </c>
      <c r="E305" s="122" t="s">
        <v>1240</v>
      </c>
    </row>
    <row r="306" spans="2:5" ht="15.75" thickBot="1" x14ac:dyDescent="0.3">
      <c r="B306" s="119"/>
      <c r="C306" s="120" t="s">
        <v>1241</v>
      </c>
      <c r="D306" s="121" t="s">
        <v>769</v>
      </c>
      <c r="E306" s="122" t="s">
        <v>1242</v>
      </c>
    </row>
    <row r="307" spans="2:5" ht="30.75" thickBot="1" x14ac:dyDescent="0.3">
      <c r="B307" s="123"/>
      <c r="C307" s="124" t="s">
        <v>1243</v>
      </c>
      <c r="D307" s="125" t="s">
        <v>769</v>
      </c>
      <c r="E307" s="126" t="s">
        <v>1244</v>
      </c>
    </row>
    <row r="308" spans="2:5" ht="30.75" thickBot="1" x14ac:dyDescent="0.3">
      <c r="B308" s="123"/>
      <c r="C308" s="124" t="s">
        <v>1245</v>
      </c>
      <c r="D308" s="125" t="s">
        <v>769</v>
      </c>
      <c r="E308" s="126" t="s">
        <v>1246</v>
      </c>
    </row>
    <row r="309" spans="2:5" ht="15.75" thickBot="1" x14ac:dyDescent="0.3">
      <c r="B309" s="123"/>
      <c r="C309" s="124" t="s">
        <v>501</v>
      </c>
      <c r="D309" s="125" t="s">
        <v>766</v>
      </c>
      <c r="E309" s="126" t="s">
        <v>1247</v>
      </c>
    </row>
    <row r="310" spans="2:5" ht="30.75" thickBot="1" x14ac:dyDescent="0.3">
      <c r="B310" s="119"/>
      <c r="C310" s="120" t="s">
        <v>1248</v>
      </c>
      <c r="D310" s="121" t="s">
        <v>730</v>
      </c>
      <c r="E310" s="122" t="s">
        <v>1249</v>
      </c>
    </row>
    <row r="311" spans="2:5" ht="15.75" thickBot="1" x14ac:dyDescent="0.3">
      <c r="B311" s="119"/>
      <c r="C311" s="120" t="s">
        <v>564</v>
      </c>
      <c r="D311" s="121" t="s">
        <v>727</v>
      </c>
      <c r="E311" s="122" t="s">
        <v>1250</v>
      </c>
    </row>
    <row r="312" spans="2:5" ht="30.75" thickBot="1" x14ac:dyDescent="0.3">
      <c r="B312" s="119"/>
      <c r="C312" s="120" t="s">
        <v>1251</v>
      </c>
      <c r="D312" s="121" t="s">
        <v>796</v>
      </c>
      <c r="E312" s="122" t="s">
        <v>1252</v>
      </c>
    </row>
    <row r="313" spans="2:5" ht="30.75" thickBot="1" x14ac:dyDescent="0.3">
      <c r="B313" s="123">
        <v>2010</v>
      </c>
      <c r="C313" s="124" t="s">
        <v>1253</v>
      </c>
      <c r="D313" s="125" t="s">
        <v>769</v>
      </c>
      <c r="E313" s="126" t="s">
        <v>1254</v>
      </c>
    </row>
    <row r="314" spans="2:5" ht="15.75" thickBot="1" x14ac:dyDescent="0.3">
      <c r="B314" s="119">
        <v>2010</v>
      </c>
      <c r="C314" s="120" t="s">
        <v>1255</v>
      </c>
      <c r="D314" s="121" t="s">
        <v>769</v>
      </c>
      <c r="E314" s="122" t="s">
        <v>1256</v>
      </c>
    </row>
    <row r="315" spans="2:5" ht="15.75" thickBot="1" x14ac:dyDescent="0.3">
      <c r="B315" s="119"/>
      <c r="C315" s="120" t="s">
        <v>1257</v>
      </c>
      <c r="D315" s="121" t="s">
        <v>766</v>
      </c>
      <c r="E315" s="122" t="s">
        <v>1258</v>
      </c>
    </row>
    <row r="316" spans="2:5" ht="15.75" thickBot="1" x14ac:dyDescent="0.3">
      <c r="B316" s="123"/>
      <c r="C316" s="124" t="s">
        <v>1259</v>
      </c>
      <c r="D316" s="125" t="s">
        <v>769</v>
      </c>
      <c r="E316" s="126" t="s">
        <v>1260</v>
      </c>
    </row>
    <row r="317" spans="2:5" ht="15.75" thickBot="1" x14ac:dyDescent="0.3">
      <c r="B317" s="123"/>
      <c r="C317" s="124" t="s">
        <v>1261</v>
      </c>
      <c r="D317" s="125" t="s">
        <v>769</v>
      </c>
      <c r="E317" s="126" t="s">
        <v>1262</v>
      </c>
    </row>
    <row r="318" spans="2:5" ht="30.75" thickBot="1" x14ac:dyDescent="0.3">
      <c r="B318" s="119"/>
      <c r="C318" s="120" t="s">
        <v>1263</v>
      </c>
      <c r="D318" s="121" t="s">
        <v>769</v>
      </c>
      <c r="E318" s="122" t="s">
        <v>1264</v>
      </c>
    </row>
    <row r="319" spans="2:5" ht="15.75" thickBot="1" x14ac:dyDescent="0.3">
      <c r="B319" s="123"/>
      <c r="C319" s="124" t="s">
        <v>1265</v>
      </c>
      <c r="D319" s="125" t="s">
        <v>727</v>
      </c>
      <c r="E319" s="126" t="s">
        <v>1266</v>
      </c>
    </row>
    <row r="320" spans="2:5" ht="15.75" thickBot="1" x14ac:dyDescent="0.3">
      <c r="B320" s="119"/>
      <c r="C320" s="120" t="s">
        <v>565</v>
      </c>
      <c r="D320" s="121" t="s">
        <v>727</v>
      </c>
      <c r="E320" s="122" t="s">
        <v>1267</v>
      </c>
    </row>
    <row r="321" spans="2:5" ht="15.75" thickBot="1" x14ac:dyDescent="0.3">
      <c r="B321" s="123"/>
      <c r="C321" s="124" t="s">
        <v>686</v>
      </c>
      <c r="D321" s="125" t="s">
        <v>826</v>
      </c>
      <c r="E321" s="126" t="s">
        <v>1268</v>
      </c>
    </row>
    <row r="322" spans="2:5" ht="15.75" thickBot="1" x14ac:dyDescent="0.3">
      <c r="B322" s="123"/>
      <c r="C322" s="124" t="s">
        <v>687</v>
      </c>
      <c r="D322" s="125" t="s">
        <v>826</v>
      </c>
      <c r="E322" s="126" t="s">
        <v>1269</v>
      </c>
    </row>
    <row r="323" spans="2:5" ht="30.75" thickBot="1" x14ac:dyDescent="0.3">
      <c r="B323" s="119"/>
      <c r="C323" s="120" t="s">
        <v>396</v>
      </c>
      <c r="D323" s="121" t="s">
        <v>730</v>
      </c>
      <c r="E323" s="122" t="s">
        <v>1270</v>
      </c>
    </row>
    <row r="324" spans="2:5" ht="30.75" thickBot="1" x14ac:dyDescent="0.3">
      <c r="B324" s="123"/>
      <c r="C324" s="124" t="s">
        <v>400</v>
      </c>
      <c r="D324" s="125" t="s">
        <v>730</v>
      </c>
      <c r="E324" s="126" t="s">
        <v>1271</v>
      </c>
    </row>
    <row r="325" spans="2:5" ht="30.75" thickBot="1" x14ac:dyDescent="0.3">
      <c r="B325" s="123"/>
      <c r="C325" s="124" t="s">
        <v>402</v>
      </c>
      <c r="D325" s="125" t="s">
        <v>730</v>
      </c>
      <c r="E325" s="126" t="s">
        <v>1272</v>
      </c>
    </row>
    <row r="326" spans="2:5" ht="30.75" thickBot="1" x14ac:dyDescent="0.3">
      <c r="B326" s="123"/>
      <c r="C326" s="124" t="s">
        <v>1273</v>
      </c>
      <c r="D326" s="125" t="s">
        <v>769</v>
      </c>
      <c r="E326" s="126" t="s">
        <v>1274</v>
      </c>
    </row>
    <row r="327" spans="2:5" ht="15.75" thickBot="1" x14ac:dyDescent="0.3">
      <c r="B327" s="123"/>
      <c r="C327" s="124" t="s">
        <v>1275</v>
      </c>
      <c r="D327" s="125" t="s">
        <v>769</v>
      </c>
      <c r="E327" s="126" t="s">
        <v>1276</v>
      </c>
    </row>
    <row r="328" spans="2:5" ht="15.75" thickBot="1" x14ac:dyDescent="0.3">
      <c r="B328" s="123"/>
      <c r="C328" s="124" t="s">
        <v>1277</v>
      </c>
      <c r="D328" s="125" t="s">
        <v>756</v>
      </c>
      <c r="E328" s="126" t="s">
        <v>1278</v>
      </c>
    </row>
    <row r="329" spans="2:5" ht="15.75" thickBot="1" x14ac:dyDescent="0.3">
      <c r="B329" s="119"/>
      <c r="C329" s="120" t="s">
        <v>1279</v>
      </c>
      <c r="D329" s="121" t="s">
        <v>1152</v>
      </c>
      <c r="E329" s="122" t="s">
        <v>1280</v>
      </c>
    </row>
    <row r="330" spans="2:5" ht="15.75" thickBot="1" x14ac:dyDescent="0.3">
      <c r="B330" s="119"/>
      <c r="C330" s="120" t="s">
        <v>1281</v>
      </c>
      <c r="D330" s="121" t="s">
        <v>769</v>
      </c>
      <c r="E330" s="122" t="s">
        <v>1282</v>
      </c>
    </row>
    <row r="331" spans="2:5" ht="15.75" thickBot="1" x14ac:dyDescent="0.3">
      <c r="B331" s="119">
        <v>2010</v>
      </c>
      <c r="C331" s="120" t="s">
        <v>1283</v>
      </c>
      <c r="D331" s="121" t="s">
        <v>769</v>
      </c>
      <c r="E331" s="122" t="s">
        <v>1284</v>
      </c>
    </row>
    <row r="332" spans="2:5" ht="15.75" thickBot="1" x14ac:dyDescent="0.3">
      <c r="B332" s="119"/>
      <c r="C332" s="120" t="s">
        <v>1285</v>
      </c>
      <c r="D332" s="121" t="s">
        <v>766</v>
      </c>
      <c r="E332" s="122" t="s">
        <v>1286</v>
      </c>
    </row>
    <row r="333" spans="2:5" ht="30.75" thickBot="1" x14ac:dyDescent="0.3">
      <c r="B333" s="123">
        <v>2010</v>
      </c>
      <c r="C333" s="124" t="s">
        <v>1287</v>
      </c>
      <c r="D333" s="125" t="s">
        <v>766</v>
      </c>
      <c r="E333" s="126" t="s">
        <v>1288</v>
      </c>
    </row>
    <row r="334" spans="2:5" ht="30.75" thickBot="1" x14ac:dyDescent="0.3">
      <c r="B334" s="119"/>
      <c r="C334" s="120" t="s">
        <v>509</v>
      </c>
      <c r="D334" s="121" t="s">
        <v>766</v>
      </c>
      <c r="E334" s="122" t="s">
        <v>1289</v>
      </c>
    </row>
    <row r="335" spans="2:5" ht="15.75" thickBot="1" x14ac:dyDescent="0.3">
      <c r="B335" s="119"/>
      <c r="C335" s="120" t="s">
        <v>1290</v>
      </c>
      <c r="D335" s="121" t="s">
        <v>730</v>
      </c>
      <c r="E335" s="122" t="s">
        <v>1291</v>
      </c>
    </row>
    <row r="336" spans="2:5" ht="15.75" thickBot="1" x14ac:dyDescent="0.3">
      <c r="B336" s="119">
        <v>2010</v>
      </c>
      <c r="C336" s="120" t="s">
        <v>1292</v>
      </c>
      <c r="D336" s="121" t="s">
        <v>769</v>
      </c>
      <c r="E336" s="122" t="s">
        <v>1293</v>
      </c>
    </row>
    <row r="337" spans="2:5" ht="30.75" thickBot="1" x14ac:dyDescent="0.3">
      <c r="B337" s="119">
        <v>2010</v>
      </c>
      <c r="C337" s="120" t="s">
        <v>1294</v>
      </c>
      <c r="D337" s="121" t="s">
        <v>796</v>
      </c>
      <c r="E337" s="122" t="s">
        <v>1295</v>
      </c>
    </row>
    <row r="338" spans="2:5" ht="15.75" thickBot="1" x14ac:dyDescent="0.3">
      <c r="B338" s="119">
        <v>2010</v>
      </c>
      <c r="C338" s="120" t="s">
        <v>1296</v>
      </c>
      <c r="D338" s="121" t="s">
        <v>769</v>
      </c>
      <c r="E338" s="122" t="s">
        <v>1297</v>
      </c>
    </row>
    <row r="339" spans="2:5" ht="30.75" thickBot="1" x14ac:dyDescent="0.3">
      <c r="B339" s="119">
        <v>2010</v>
      </c>
      <c r="C339" s="120" t="s">
        <v>1298</v>
      </c>
      <c r="D339" s="121" t="s">
        <v>769</v>
      </c>
      <c r="E339" s="122" t="s">
        <v>1299</v>
      </c>
    </row>
    <row r="340" spans="2:5" ht="15.75" thickBot="1" x14ac:dyDescent="0.3">
      <c r="B340" s="119"/>
      <c r="C340" s="120" t="s">
        <v>1300</v>
      </c>
      <c r="D340" s="121" t="s">
        <v>744</v>
      </c>
      <c r="E340" s="122" t="s">
        <v>1301</v>
      </c>
    </row>
    <row r="341" spans="2:5" ht="15.75" thickBot="1" x14ac:dyDescent="0.3">
      <c r="B341" s="119"/>
      <c r="C341" s="120" t="s">
        <v>1302</v>
      </c>
      <c r="D341" s="121" t="s">
        <v>766</v>
      </c>
      <c r="E341" s="122" t="s">
        <v>1303</v>
      </c>
    </row>
    <row r="342" spans="2:5" ht="15.75" thickBot="1" x14ac:dyDescent="0.3">
      <c r="B342" s="119"/>
      <c r="C342" s="120" t="s">
        <v>1304</v>
      </c>
      <c r="D342" s="121" t="s">
        <v>730</v>
      </c>
      <c r="E342" s="122" t="s">
        <v>1305</v>
      </c>
    </row>
    <row r="343" spans="2:5" ht="15.75" thickBot="1" x14ac:dyDescent="0.3">
      <c r="B343" s="119">
        <v>2013</v>
      </c>
      <c r="C343" s="120" t="s">
        <v>1306</v>
      </c>
      <c r="D343" s="121" t="s">
        <v>756</v>
      </c>
      <c r="E343" s="122" t="s">
        <v>1307</v>
      </c>
    </row>
    <row r="344" spans="2:5" ht="15.75" thickBot="1" x14ac:dyDescent="0.3">
      <c r="B344" s="123"/>
      <c r="C344" s="124" t="s">
        <v>1308</v>
      </c>
      <c r="D344" s="125" t="s">
        <v>783</v>
      </c>
      <c r="E344" s="126" t="s">
        <v>1309</v>
      </c>
    </row>
    <row r="345" spans="2:5" ht="15.75" thickBot="1" x14ac:dyDescent="0.3">
      <c r="B345" s="119"/>
      <c r="C345" s="120" t="s">
        <v>1310</v>
      </c>
      <c r="D345" s="121" t="s">
        <v>783</v>
      </c>
      <c r="E345" s="122" t="s">
        <v>1311</v>
      </c>
    </row>
    <row r="346" spans="2:5" ht="15.75" thickBot="1" x14ac:dyDescent="0.3">
      <c r="B346" s="123"/>
      <c r="C346" s="124" t="s">
        <v>1312</v>
      </c>
      <c r="D346" s="125" t="s">
        <v>783</v>
      </c>
      <c r="E346" s="126" t="s">
        <v>1313</v>
      </c>
    </row>
    <row r="347" spans="2:5" ht="15.75" thickBot="1" x14ac:dyDescent="0.3">
      <c r="B347" s="123"/>
      <c r="C347" s="124" t="s">
        <v>1314</v>
      </c>
      <c r="D347" s="125" t="s">
        <v>727</v>
      </c>
      <c r="E347" s="126" t="s">
        <v>1315</v>
      </c>
    </row>
    <row r="348" spans="2:5" ht="30.75" thickBot="1" x14ac:dyDescent="0.3">
      <c r="B348" s="123"/>
      <c r="C348" s="124" t="s">
        <v>1316</v>
      </c>
      <c r="D348" s="125" t="s">
        <v>730</v>
      </c>
      <c r="E348" s="126" t="s">
        <v>1317</v>
      </c>
    </row>
    <row r="349" spans="2:5" ht="15.75" thickBot="1" x14ac:dyDescent="0.3">
      <c r="B349" s="123"/>
      <c r="C349" s="124" t="s">
        <v>1318</v>
      </c>
      <c r="D349" s="125" t="s">
        <v>744</v>
      </c>
      <c r="E349" s="126" t="s">
        <v>1319</v>
      </c>
    </row>
    <row r="350" spans="2:5" ht="15.75" thickBot="1" x14ac:dyDescent="0.3">
      <c r="B350" s="123"/>
      <c r="C350" s="124" t="s">
        <v>1320</v>
      </c>
      <c r="D350" s="125" t="s">
        <v>769</v>
      </c>
      <c r="E350" s="126" t="s">
        <v>1321</v>
      </c>
    </row>
    <row r="351" spans="2:5" ht="30.75" thickBot="1" x14ac:dyDescent="0.3">
      <c r="B351" s="123">
        <v>365</v>
      </c>
      <c r="C351" s="124" t="s">
        <v>1322</v>
      </c>
      <c r="D351" s="125" t="s">
        <v>761</v>
      </c>
      <c r="E351" s="126" t="s">
        <v>1323</v>
      </c>
    </row>
    <row r="352" spans="2:5" ht="30.75" thickBot="1" x14ac:dyDescent="0.3">
      <c r="B352" s="119">
        <v>365</v>
      </c>
      <c r="C352" s="120" t="s">
        <v>1324</v>
      </c>
      <c r="D352" s="121" t="s">
        <v>761</v>
      </c>
      <c r="E352" s="122" t="s">
        <v>1325</v>
      </c>
    </row>
    <row r="353" spans="2:5" ht="30.75" thickBot="1" x14ac:dyDescent="0.3">
      <c r="B353" s="123">
        <v>2013</v>
      </c>
      <c r="C353" s="124" t="s">
        <v>1326</v>
      </c>
      <c r="D353" s="125" t="s">
        <v>730</v>
      </c>
      <c r="E353" s="126" t="s">
        <v>1327</v>
      </c>
    </row>
    <row r="354" spans="2:5" ht="15.75" thickBot="1" x14ac:dyDescent="0.3">
      <c r="B354" s="123"/>
      <c r="C354" s="124" t="s">
        <v>1328</v>
      </c>
      <c r="D354" s="125" t="s">
        <v>769</v>
      </c>
      <c r="E354" s="126" t="s">
        <v>1329</v>
      </c>
    </row>
    <row r="355" spans="2:5" ht="15.75" thickBot="1" x14ac:dyDescent="0.3">
      <c r="B355" s="119"/>
      <c r="C355" s="120" t="s">
        <v>1330</v>
      </c>
      <c r="D355" s="121" t="s">
        <v>769</v>
      </c>
      <c r="E355" s="122" t="s">
        <v>1331</v>
      </c>
    </row>
    <row r="356" spans="2:5" ht="30.75" thickBot="1" x14ac:dyDescent="0.3">
      <c r="B356" s="119">
        <v>2010</v>
      </c>
      <c r="C356" s="120" t="s">
        <v>1332</v>
      </c>
      <c r="D356" s="121" t="s">
        <v>769</v>
      </c>
      <c r="E356" s="122" t="s">
        <v>1333</v>
      </c>
    </row>
    <row r="357" spans="2:5" ht="15.75" thickBot="1" x14ac:dyDescent="0.3">
      <c r="B357" s="119">
        <v>2010</v>
      </c>
      <c r="C357" s="120" t="s">
        <v>1334</v>
      </c>
      <c r="D357" s="121" t="s">
        <v>769</v>
      </c>
      <c r="E357" s="122" t="s">
        <v>1335</v>
      </c>
    </row>
    <row r="358" spans="2:5" ht="30.75" thickBot="1" x14ac:dyDescent="0.3">
      <c r="B358" s="123">
        <v>2010</v>
      </c>
      <c r="C358" s="124" t="s">
        <v>1336</v>
      </c>
      <c r="D358" s="125" t="s">
        <v>769</v>
      </c>
      <c r="E358" s="126" t="s">
        <v>1337</v>
      </c>
    </row>
    <row r="359" spans="2:5" ht="15.75" thickBot="1" x14ac:dyDescent="0.3">
      <c r="B359" s="123">
        <v>2010</v>
      </c>
      <c r="C359" s="124" t="s">
        <v>1338</v>
      </c>
      <c r="D359" s="125" t="s">
        <v>769</v>
      </c>
      <c r="E359" s="126" t="s">
        <v>1339</v>
      </c>
    </row>
    <row r="360" spans="2:5" ht="15.75" thickBot="1" x14ac:dyDescent="0.3">
      <c r="B360" s="119"/>
      <c r="C360" s="120" t="s">
        <v>1340</v>
      </c>
      <c r="D360" s="121" t="s">
        <v>769</v>
      </c>
      <c r="E360" s="122" t="s">
        <v>1341</v>
      </c>
    </row>
    <row r="361" spans="2:5" ht="30.75" thickBot="1" x14ac:dyDescent="0.3">
      <c r="B361" s="119">
        <v>2013</v>
      </c>
      <c r="C361" s="120" t="s">
        <v>1342</v>
      </c>
      <c r="D361" s="121" t="s">
        <v>769</v>
      </c>
      <c r="E361" s="122" t="s">
        <v>1343</v>
      </c>
    </row>
    <row r="362" spans="2:5" ht="15.75" thickBot="1" x14ac:dyDescent="0.3">
      <c r="B362" s="119"/>
      <c r="C362" s="120" t="s">
        <v>1344</v>
      </c>
      <c r="D362" s="121" t="s">
        <v>769</v>
      </c>
      <c r="E362" s="122" t="s">
        <v>1345</v>
      </c>
    </row>
    <row r="363" spans="2:5" ht="30.75" thickBot="1" x14ac:dyDescent="0.3">
      <c r="B363" s="119">
        <v>2013</v>
      </c>
      <c r="C363" s="120" t="s">
        <v>1346</v>
      </c>
      <c r="D363" s="121" t="s">
        <v>769</v>
      </c>
      <c r="E363" s="122" t="s">
        <v>1347</v>
      </c>
    </row>
    <row r="364" spans="2:5" ht="15.75" thickBot="1" x14ac:dyDescent="0.3">
      <c r="B364" s="119"/>
      <c r="C364" s="120" t="s">
        <v>1348</v>
      </c>
      <c r="D364" s="121" t="s">
        <v>756</v>
      </c>
      <c r="E364" s="122" t="s">
        <v>1349</v>
      </c>
    </row>
    <row r="365" spans="2:5" ht="15.75" thickBot="1" x14ac:dyDescent="0.3">
      <c r="B365" s="119"/>
      <c r="C365" s="120" t="s">
        <v>568</v>
      </c>
      <c r="D365" s="121" t="s">
        <v>727</v>
      </c>
      <c r="E365" s="122" t="s">
        <v>1350</v>
      </c>
    </row>
    <row r="366" spans="2:5" ht="30.75" thickBot="1" x14ac:dyDescent="0.3">
      <c r="B366" s="119"/>
      <c r="C366" s="120" t="s">
        <v>1351</v>
      </c>
      <c r="D366" s="121" t="s">
        <v>796</v>
      </c>
      <c r="E366" s="122" t="s">
        <v>1352</v>
      </c>
    </row>
    <row r="367" spans="2:5" ht="45.75" thickBot="1" x14ac:dyDescent="0.3">
      <c r="B367" s="119"/>
      <c r="C367" s="120" t="s">
        <v>1353</v>
      </c>
      <c r="D367" s="121" t="s">
        <v>727</v>
      </c>
      <c r="E367" s="122" t="s">
        <v>1050</v>
      </c>
    </row>
    <row r="368" spans="2:5" ht="15.75" thickBot="1" x14ac:dyDescent="0.3">
      <c r="B368" s="119"/>
      <c r="C368" s="120" t="s">
        <v>1354</v>
      </c>
      <c r="D368" s="121" t="s">
        <v>730</v>
      </c>
      <c r="E368" s="122" t="s">
        <v>1355</v>
      </c>
    </row>
    <row r="369" spans="2:5" ht="15.75" thickBot="1" x14ac:dyDescent="0.3">
      <c r="B369" s="123">
        <v>2010</v>
      </c>
      <c r="C369" s="124" t="s">
        <v>1356</v>
      </c>
      <c r="D369" s="125" t="s">
        <v>769</v>
      </c>
      <c r="E369" s="126" t="s">
        <v>1357</v>
      </c>
    </row>
    <row r="370" spans="2:5" ht="15.75" thickBot="1" x14ac:dyDescent="0.3">
      <c r="B370" s="123"/>
      <c r="C370" s="124" t="s">
        <v>1358</v>
      </c>
      <c r="D370" s="125" t="s">
        <v>727</v>
      </c>
      <c r="E370" s="126" t="s">
        <v>1359</v>
      </c>
    </row>
    <row r="371" spans="2:5" ht="30.75" thickBot="1" x14ac:dyDescent="0.3">
      <c r="B371" s="123"/>
      <c r="C371" s="124" t="s">
        <v>1360</v>
      </c>
      <c r="D371" s="125" t="s">
        <v>730</v>
      </c>
      <c r="E371" s="126" t="s">
        <v>1361</v>
      </c>
    </row>
    <row r="372" spans="2:5" ht="30.75" thickBot="1" x14ac:dyDescent="0.3">
      <c r="B372" s="119">
        <v>365</v>
      </c>
      <c r="C372" s="120" t="s">
        <v>1362</v>
      </c>
      <c r="D372" s="121" t="s">
        <v>736</v>
      </c>
      <c r="E372" s="122" t="s">
        <v>1363</v>
      </c>
    </row>
    <row r="373" spans="2:5" ht="15.75" thickBot="1" x14ac:dyDescent="0.3">
      <c r="B373" s="119"/>
      <c r="C373" s="120" t="s">
        <v>410</v>
      </c>
      <c r="D373" s="121" t="s">
        <v>730</v>
      </c>
      <c r="E373" s="122" t="s">
        <v>1364</v>
      </c>
    </row>
    <row r="374" spans="2:5" ht="30.75" thickBot="1" x14ac:dyDescent="0.3">
      <c r="B374" s="119"/>
      <c r="C374" s="120" t="s">
        <v>412</v>
      </c>
      <c r="D374" s="121" t="s">
        <v>730</v>
      </c>
      <c r="E374" s="122" t="s">
        <v>1365</v>
      </c>
    </row>
    <row r="375" spans="2:5" ht="30.75" thickBot="1" x14ac:dyDescent="0.3">
      <c r="B375" s="123"/>
      <c r="C375" s="124" t="s">
        <v>416</v>
      </c>
      <c r="D375" s="125" t="s">
        <v>730</v>
      </c>
      <c r="E375" s="126" t="s">
        <v>1366</v>
      </c>
    </row>
    <row r="376" spans="2:5" ht="30.75" thickBot="1" x14ac:dyDescent="0.3">
      <c r="B376" s="119"/>
      <c r="C376" s="120" t="s">
        <v>420</v>
      </c>
      <c r="D376" s="121" t="s">
        <v>730</v>
      </c>
      <c r="E376" s="122" t="s">
        <v>1367</v>
      </c>
    </row>
    <row r="377" spans="2:5" ht="30.75" thickBot="1" x14ac:dyDescent="0.3">
      <c r="B377" s="123"/>
      <c r="C377" s="124" t="s">
        <v>422</v>
      </c>
      <c r="D377" s="125" t="s">
        <v>730</v>
      </c>
      <c r="E377" s="126" t="s">
        <v>1368</v>
      </c>
    </row>
    <row r="378" spans="2:5" ht="30.75" thickBot="1" x14ac:dyDescent="0.3">
      <c r="B378" s="123"/>
      <c r="C378" s="124" t="s">
        <v>1369</v>
      </c>
      <c r="D378" s="125" t="s">
        <v>769</v>
      </c>
      <c r="E378" s="126" t="s">
        <v>1370</v>
      </c>
    </row>
    <row r="379" spans="2:5" ht="15.75" thickBot="1" x14ac:dyDescent="0.3">
      <c r="B379" s="123"/>
      <c r="C379" s="124" t="s">
        <v>1371</v>
      </c>
      <c r="D379" s="125" t="s">
        <v>727</v>
      </c>
      <c r="E379" s="126" t="s">
        <v>1372</v>
      </c>
    </row>
    <row r="380" spans="2:5" ht="15.75" thickBot="1" x14ac:dyDescent="0.3">
      <c r="B380" s="119"/>
      <c r="C380" s="120" t="s">
        <v>573</v>
      </c>
      <c r="D380" s="121" t="s">
        <v>727</v>
      </c>
      <c r="E380" s="122" t="s">
        <v>1373</v>
      </c>
    </row>
    <row r="381" spans="2:5" ht="15.75" thickBot="1" x14ac:dyDescent="0.3">
      <c r="B381" s="119"/>
      <c r="C381" s="120" t="s">
        <v>1374</v>
      </c>
      <c r="D381" s="121" t="s">
        <v>756</v>
      </c>
      <c r="E381" s="122" t="s">
        <v>1375</v>
      </c>
    </row>
    <row r="382" spans="2:5" ht="45.75" thickBot="1" x14ac:dyDescent="0.3">
      <c r="B382" s="123"/>
      <c r="C382" s="124" t="s">
        <v>1376</v>
      </c>
      <c r="D382" s="125" t="s">
        <v>1152</v>
      </c>
      <c r="E382" s="126" t="s">
        <v>1377</v>
      </c>
    </row>
    <row r="383" spans="2:5" ht="15.75" thickBot="1" x14ac:dyDescent="0.3">
      <c r="B383" s="119"/>
      <c r="C383" s="120" t="s">
        <v>1378</v>
      </c>
      <c r="D383" s="121" t="s">
        <v>730</v>
      </c>
      <c r="E383" s="122" t="s">
        <v>1379</v>
      </c>
    </row>
    <row r="384" spans="2:5" ht="30.75" thickBot="1" x14ac:dyDescent="0.3">
      <c r="B384" s="119"/>
      <c r="C384" s="120" t="s">
        <v>1380</v>
      </c>
      <c r="D384" s="121" t="s">
        <v>796</v>
      </c>
      <c r="E384" s="122" t="s">
        <v>1381</v>
      </c>
    </row>
    <row r="385" spans="2:5" ht="30.75" thickBot="1" x14ac:dyDescent="0.3">
      <c r="B385" s="119">
        <v>2010</v>
      </c>
      <c r="C385" s="120" t="s">
        <v>1382</v>
      </c>
      <c r="D385" s="121" t="s">
        <v>769</v>
      </c>
      <c r="E385" s="122" t="s">
        <v>1383</v>
      </c>
    </row>
    <row r="386" spans="2:5" ht="15.75" thickBot="1" x14ac:dyDescent="0.3">
      <c r="B386" s="119">
        <v>2010</v>
      </c>
      <c r="C386" s="120" t="s">
        <v>1384</v>
      </c>
      <c r="D386" s="121" t="s">
        <v>769</v>
      </c>
      <c r="E386" s="122" t="s">
        <v>1385</v>
      </c>
    </row>
    <row r="387" spans="2:5" ht="15.75" thickBot="1" x14ac:dyDescent="0.3">
      <c r="B387" s="119"/>
      <c r="C387" s="120" t="s">
        <v>575</v>
      </c>
      <c r="D387" s="121" t="s">
        <v>727</v>
      </c>
      <c r="E387" s="122" t="s">
        <v>1386</v>
      </c>
    </row>
    <row r="388" spans="2:5" ht="15.75" thickBot="1" x14ac:dyDescent="0.3">
      <c r="B388" s="119"/>
      <c r="C388" s="120" t="s">
        <v>577</v>
      </c>
      <c r="D388" s="121" t="s">
        <v>727</v>
      </c>
      <c r="E388" s="122" t="s">
        <v>1387</v>
      </c>
    </row>
    <row r="389" spans="2:5" ht="15.75" thickBot="1" x14ac:dyDescent="0.3">
      <c r="B389" s="119"/>
      <c r="C389" s="120" t="s">
        <v>578</v>
      </c>
      <c r="D389" s="121" t="s">
        <v>727</v>
      </c>
      <c r="E389" s="122" t="s">
        <v>1388</v>
      </c>
    </row>
    <row r="390" spans="2:5" ht="30.75" thickBot="1" x14ac:dyDescent="0.3">
      <c r="B390" s="119"/>
      <c r="C390" s="120" t="s">
        <v>1389</v>
      </c>
      <c r="D390" s="121" t="s">
        <v>796</v>
      </c>
      <c r="E390" s="122" t="s">
        <v>1390</v>
      </c>
    </row>
    <row r="391" spans="2:5" ht="30.75" thickBot="1" x14ac:dyDescent="0.3">
      <c r="B391" s="119"/>
      <c r="C391" s="120" t="s">
        <v>1391</v>
      </c>
      <c r="D391" s="121" t="s">
        <v>796</v>
      </c>
      <c r="E391" s="122" t="s">
        <v>1392</v>
      </c>
    </row>
    <row r="392" spans="2:5" ht="45.75" thickBot="1" x14ac:dyDescent="0.3">
      <c r="B392" s="119"/>
      <c r="C392" s="120" t="s">
        <v>1393</v>
      </c>
      <c r="D392" s="121" t="s">
        <v>1152</v>
      </c>
      <c r="E392" s="122" t="s">
        <v>1394</v>
      </c>
    </row>
    <row r="393" spans="2:5" ht="15.75" thickBot="1" x14ac:dyDescent="0.3">
      <c r="B393" s="123">
        <v>2010</v>
      </c>
      <c r="C393" s="124" t="s">
        <v>1395</v>
      </c>
      <c r="D393" s="125" t="s">
        <v>769</v>
      </c>
      <c r="E393" s="126" t="s">
        <v>1396</v>
      </c>
    </row>
    <row r="394" spans="2:5" ht="15.75" thickBot="1" x14ac:dyDescent="0.3">
      <c r="B394" s="119">
        <v>2010</v>
      </c>
      <c r="C394" s="120" t="s">
        <v>1397</v>
      </c>
      <c r="D394" s="121" t="s">
        <v>769</v>
      </c>
      <c r="E394" s="122" t="s">
        <v>1396</v>
      </c>
    </row>
    <row r="395" spans="2:5" ht="15.75" thickBot="1" x14ac:dyDescent="0.3">
      <c r="B395" s="119"/>
      <c r="C395" s="120" t="s">
        <v>1398</v>
      </c>
      <c r="D395" s="121" t="s">
        <v>730</v>
      </c>
      <c r="E395" s="122" t="s">
        <v>1399</v>
      </c>
    </row>
    <row r="396" spans="2:5" ht="60.75" thickBot="1" x14ac:dyDescent="0.3">
      <c r="B396" s="123">
        <v>365</v>
      </c>
      <c r="C396" s="124" t="s">
        <v>615</v>
      </c>
      <c r="D396" s="125" t="s">
        <v>736</v>
      </c>
      <c r="E396" s="126" t="s">
        <v>1400</v>
      </c>
    </row>
    <row r="397" spans="2:5" ht="30.75" thickBot="1" x14ac:dyDescent="0.3">
      <c r="B397" s="119">
        <v>365</v>
      </c>
      <c r="C397" s="120" t="s">
        <v>1401</v>
      </c>
      <c r="D397" s="121" t="s">
        <v>744</v>
      </c>
      <c r="E397" s="122" t="s">
        <v>1402</v>
      </c>
    </row>
    <row r="398" spans="2:5" ht="45.75" thickBot="1" x14ac:dyDescent="0.3">
      <c r="B398" s="123"/>
      <c r="C398" s="124" t="s">
        <v>1403</v>
      </c>
      <c r="D398" s="125" t="s">
        <v>747</v>
      </c>
      <c r="E398" s="126" t="s">
        <v>1404</v>
      </c>
    </row>
    <row r="399" spans="2:5" ht="15.75" thickBot="1" x14ac:dyDescent="0.3">
      <c r="B399" s="123"/>
      <c r="C399" s="124" t="s">
        <v>424</v>
      </c>
      <c r="D399" s="125" t="s">
        <v>730</v>
      </c>
      <c r="E399" s="126" t="s">
        <v>1405</v>
      </c>
    </row>
    <row r="400" spans="2:5" ht="15.75" thickBot="1" x14ac:dyDescent="0.3">
      <c r="B400" s="119"/>
      <c r="C400" s="120" t="s">
        <v>426</v>
      </c>
      <c r="D400" s="121" t="s">
        <v>730</v>
      </c>
      <c r="E400" s="122" t="s">
        <v>1406</v>
      </c>
    </row>
    <row r="401" spans="2:5" ht="15.75" thickBot="1" x14ac:dyDescent="0.3">
      <c r="B401" s="123"/>
      <c r="C401" s="124" t="s">
        <v>428</v>
      </c>
      <c r="D401" s="125" t="s">
        <v>730</v>
      </c>
      <c r="E401" s="126" t="s">
        <v>1407</v>
      </c>
    </row>
    <row r="402" spans="2:5" ht="30.75" thickBot="1" x14ac:dyDescent="0.3">
      <c r="B402" s="119"/>
      <c r="C402" s="120" t="s">
        <v>430</v>
      </c>
      <c r="D402" s="121" t="s">
        <v>730</v>
      </c>
      <c r="E402" s="122" t="s">
        <v>1408</v>
      </c>
    </row>
    <row r="403" spans="2:5" ht="30.75" thickBot="1" x14ac:dyDescent="0.3">
      <c r="B403" s="123"/>
      <c r="C403" s="124" t="s">
        <v>434</v>
      </c>
      <c r="D403" s="125" t="s">
        <v>730</v>
      </c>
      <c r="E403" s="126" t="s">
        <v>1409</v>
      </c>
    </row>
    <row r="404" spans="2:5" ht="15.75" thickBot="1" x14ac:dyDescent="0.3">
      <c r="B404" s="123"/>
      <c r="C404" s="124" t="s">
        <v>1410</v>
      </c>
      <c r="D404" s="125" t="s">
        <v>756</v>
      </c>
      <c r="E404" s="126" t="s">
        <v>1411</v>
      </c>
    </row>
    <row r="405" spans="2:5" ht="15.75" thickBot="1" x14ac:dyDescent="0.3">
      <c r="B405" s="119"/>
      <c r="C405" s="120" t="s">
        <v>651</v>
      </c>
      <c r="D405" s="121" t="s">
        <v>756</v>
      </c>
      <c r="E405" s="122" t="s">
        <v>1412</v>
      </c>
    </row>
    <row r="406" spans="2:5" ht="15.75" thickBot="1" x14ac:dyDescent="0.3">
      <c r="B406" s="119"/>
      <c r="C406" s="120" t="s">
        <v>1413</v>
      </c>
      <c r="D406" s="121" t="s">
        <v>727</v>
      </c>
      <c r="E406" s="122" t="s">
        <v>1414</v>
      </c>
    </row>
    <row r="407" spans="2:5" ht="15.75" thickBot="1" x14ac:dyDescent="0.3">
      <c r="B407" s="119"/>
      <c r="C407" s="120" t="s">
        <v>1415</v>
      </c>
      <c r="D407" s="121" t="s">
        <v>727</v>
      </c>
      <c r="E407" s="122" t="s">
        <v>1416</v>
      </c>
    </row>
    <row r="408" spans="2:5" ht="15.75" thickBot="1" x14ac:dyDescent="0.3">
      <c r="B408" s="119">
        <v>2013</v>
      </c>
      <c r="C408" s="120" t="s">
        <v>1417</v>
      </c>
      <c r="D408" s="121" t="s">
        <v>730</v>
      </c>
      <c r="E408" s="122" t="s">
        <v>1418</v>
      </c>
    </row>
    <row r="409" spans="2:5" ht="30.75" thickBot="1" x14ac:dyDescent="0.3">
      <c r="B409" s="123"/>
      <c r="C409" s="124" t="s">
        <v>616</v>
      </c>
      <c r="D409" s="125" t="s">
        <v>736</v>
      </c>
      <c r="E409" s="126" t="s">
        <v>1419</v>
      </c>
    </row>
    <row r="410" spans="2:5" ht="30.75" thickBot="1" x14ac:dyDescent="0.3">
      <c r="B410" s="119">
        <v>365</v>
      </c>
      <c r="C410" s="120" t="s">
        <v>1420</v>
      </c>
      <c r="D410" s="121" t="s">
        <v>744</v>
      </c>
      <c r="E410" s="122" t="s">
        <v>1421</v>
      </c>
    </row>
    <row r="411" spans="2:5" ht="15.75" thickBot="1" x14ac:dyDescent="0.3">
      <c r="B411" s="119">
        <v>2013</v>
      </c>
      <c r="C411" s="120" t="s">
        <v>1422</v>
      </c>
      <c r="D411" s="121" t="s">
        <v>727</v>
      </c>
      <c r="E411" s="122" t="s">
        <v>1423</v>
      </c>
    </row>
    <row r="412" spans="2:5" ht="15.75" thickBot="1" x14ac:dyDescent="0.3">
      <c r="B412" s="119">
        <v>2013</v>
      </c>
      <c r="C412" s="120" t="s">
        <v>580</v>
      </c>
      <c r="D412" s="121" t="s">
        <v>727</v>
      </c>
      <c r="E412" s="122" t="s">
        <v>1424</v>
      </c>
    </row>
    <row r="413" spans="2:5" ht="15.75" thickBot="1" x14ac:dyDescent="0.3">
      <c r="B413" s="123"/>
      <c r="C413" s="124" t="s">
        <v>1425</v>
      </c>
      <c r="D413" s="125" t="s">
        <v>766</v>
      </c>
      <c r="E413" s="126" t="s">
        <v>1426</v>
      </c>
    </row>
    <row r="414" spans="2:5" ht="15.75" thickBot="1" x14ac:dyDescent="0.3">
      <c r="B414" s="123">
        <v>365</v>
      </c>
      <c r="C414" s="124" t="s">
        <v>1427</v>
      </c>
      <c r="D414" s="125" t="s">
        <v>727</v>
      </c>
      <c r="E414" s="126" t="s">
        <v>1428</v>
      </c>
    </row>
    <row r="415" spans="2:5" ht="15.75" thickBot="1" x14ac:dyDescent="0.3">
      <c r="B415" s="119"/>
      <c r="C415" s="120" t="s">
        <v>1429</v>
      </c>
      <c r="D415" s="121" t="s">
        <v>727</v>
      </c>
      <c r="E415" s="122" t="s">
        <v>1430</v>
      </c>
    </row>
    <row r="416" spans="2:5" ht="30.75" thickBot="1" x14ac:dyDescent="0.3">
      <c r="B416" s="119">
        <v>2013</v>
      </c>
      <c r="C416" s="120" t="s">
        <v>1431</v>
      </c>
      <c r="D416" s="121" t="s">
        <v>1037</v>
      </c>
      <c r="E416" s="122" t="s">
        <v>1432</v>
      </c>
    </row>
    <row r="417" spans="2:5" ht="15.75" thickBot="1" x14ac:dyDescent="0.3">
      <c r="B417" s="119">
        <v>2013</v>
      </c>
      <c r="C417" s="120" t="s">
        <v>1433</v>
      </c>
      <c r="D417" s="121" t="s">
        <v>826</v>
      </c>
      <c r="E417" s="122" t="s">
        <v>1434</v>
      </c>
    </row>
    <row r="418" spans="2:5" ht="15.75" thickBot="1" x14ac:dyDescent="0.3">
      <c r="B418" s="119">
        <v>2013</v>
      </c>
      <c r="C418" s="120" t="s">
        <v>1435</v>
      </c>
      <c r="D418" s="121" t="s">
        <v>826</v>
      </c>
      <c r="E418" s="122" t="s">
        <v>1436</v>
      </c>
    </row>
    <row r="419" spans="2:5" ht="15.75" thickBot="1" x14ac:dyDescent="0.3">
      <c r="B419" s="119"/>
      <c r="C419" s="120" t="s">
        <v>665</v>
      </c>
      <c r="D419" s="121" t="s">
        <v>744</v>
      </c>
      <c r="E419" s="122" t="s">
        <v>1437</v>
      </c>
    </row>
    <row r="420" spans="2:5" ht="30.75" thickBot="1" x14ac:dyDescent="0.3">
      <c r="B420" s="123">
        <v>2019</v>
      </c>
      <c r="C420" s="124" t="s">
        <v>666</v>
      </c>
      <c r="D420" s="125" t="s">
        <v>744</v>
      </c>
      <c r="E420" s="126" t="s">
        <v>1438</v>
      </c>
    </row>
    <row r="421" spans="2:5" ht="45.75" thickBot="1" x14ac:dyDescent="0.3">
      <c r="B421" s="123">
        <v>2019</v>
      </c>
      <c r="C421" s="124" t="s">
        <v>1439</v>
      </c>
      <c r="D421" s="125" t="s">
        <v>744</v>
      </c>
      <c r="E421" s="126" t="s">
        <v>1440</v>
      </c>
    </row>
    <row r="422" spans="2:5" ht="30.75" thickBot="1" x14ac:dyDescent="0.3">
      <c r="B422" s="119">
        <v>2013</v>
      </c>
      <c r="C422" s="120" t="s">
        <v>668</v>
      </c>
      <c r="D422" s="121" t="s">
        <v>744</v>
      </c>
      <c r="E422" s="122" t="s">
        <v>1441</v>
      </c>
    </row>
    <row r="423" spans="2:5" ht="30.75" thickBot="1" x14ac:dyDescent="0.3">
      <c r="B423" s="123"/>
      <c r="C423" s="124" t="s">
        <v>669</v>
      </c>
      <c r="D423" s="125" t="s">
        <v>744</v>
      </c>
      <c r="E423" s="126" t="s">
        <v>1442</v>
      </c>
    </row>
    <row r="424" spans="2:5" ht="15.75" thickBot="1" x14ac:dyDescent="0.3">
      <c r="B424" s="119"/>
      <c r="C424" s="120" t="s">
        <v>1443</v>
      </c>
      <c r="D424" s="121" t="s">
        <v>727</v>
      </c>
      <c r="E424" s="122" t="s">
        <v>1444</v>
      </c>
    </row>
    <row r="425" spans="2:5" ht="15.75" thickBot="1" x14ac:dyDescent="0.3">
      <c r="B425" s="119"/>
      <c r="C425" s="120" t="s">
        <v>582</v>
      </c>
      <c r="D425" s="121" t="s">
        <v>727</v>
      </c>
      <c r="E425" s="122" t="s">
        <v>1445</v>
      </c>
    </row>
    <row r="426" spans="2:5" ht="15.75" thickBot="1" x14ac:dyDescent="0.3">
      <c r="B426" s="119"/>
      <c r="C426" s="120" t="s">
        <v>583</v>
      </c>
      <c r="D426" s="121" t="s">
        <v>727</v>
      </c>
      <c r="E426" s="122" t="s">
        <v>1446</v>
      </c>
    </row>
    <row r="427" spans="2:5" ht="15.75" thickBot="1" x14ac:dyDescent="0.3">
      <c r="B427" s="119"/>
      <c r="C427" s="120" t="s">
        <v>1447</v>
      </c>
      <c r="D427" s="121" t="s">
        <v>769</v>
      </c>
      <c r="E427" s="122" t="s">
        <v>1448</v>
      </c>
    </row>
    <row r="428" spans="2:5" ht="15.75" thickBot="1" x14ac:dyDescent="0.3">
      <c r="B428" s="119">
        <v>2013</v>
      </c>
      <c r="C428" s="120" t="s">
        <v>1449</v>
      </c>
      <c r="D428" s="121" t="s">
        <v>769</v>
      </c>
      <c r="E428" s="122" t="s">
        <v>1450</v>
      </c>
    </row>
    <row r="429" spans="2:5" ht="15.75" thickBot="1" x14ac:dyDescent="0.3">
      <c r="B429" s="119"/>
      <c r="C429" s="120" t="s">
        <v>1451</v>
      </c>
      <c r="D429" s="121" t="s">
        <v>730</v>
      </c>
      <c r="E429" s="122" t="s">
        <v>1452</v>
      </c>
    </row>
    <row r="430" spans="2:5" ht="15.75" thickBot="1" x14ac:dyDescent="0.3">
      <c r="B430" s="119"/>
      <c r="C430" s="120" t="s">
        <v>584</v>
      </c>
      <c r="D430" s="121" t="s">
        <v>727</v>
      </c>
      <c r="E430" s="122" t="s">
        <v>1453</v>
      </c>
    </row>
    <row r="431" spans="2:5" ht="15.75" thickBot="1" x14ac:dyDescent="0.3">
      <c r="B431" s="119"/>
      <c r="C431" s="120" t="s">
        <v>585</v>
      </c>
      <c r="D431" s="121" t="s">
        <v>727</v>
      </c>
      <c r="E431" s="122" t="s">
        <v>1454</v>
      </c>
    </row>
    <row r="432" spans="2:5" ht="15.75" thickBot="1" x14ac:dyDescent="0.3">
      <c r="B432" s="119"/>
      <c r="C432" s="120" t="s">
        <v>587</v>
      </c>
      <c r="D432" s="121" t="s">
        <v>727</v>
      </c>
      <c r="E432" s="122" t="s">
        <v>1455</v>
      </c>
    </row>
    <row r="433" spans="2:5" ht="30.75" thickBot="1" x14ac:dyDescent="0.3">
      <c r="B433" s="119"/>
      <c r="C433" s="120" t="s">
        <v>589</v>
      </c>
      <c r="D433" s="121" t="s">
        <v>727</v>
      </c>
      <c r="E433" s="122" t="s">
        <v>1456</v>
      </c>
    </row>
    <row r="434" spans="2:5" ht="30.75" thickBot="1" x14ac:dyDescent="0.3">
      <c r="B434" s="119"/>
      <c r="C434" s="120" t="s">
        <v>590</v>
      </c>
      <c r="D434" s="121" t="s">
        <v>727</v>
      </c>
      <c r="E434" s="122" t="s">
        <v>1457</v>
      </c>
    </row>
    <row r="435" spans="2:5" ht="30.75" thickBot="1" x14ac:dyDescent="0.3">
      <c r="B435" s="119"/>
      <c r="C435" s="120" t="s">
        <v>591</v>
      </c>
      <c r="D435" s="121" t="s">
        <v>727</v>
      </c>
      <c r="E435" s="122" t="s">
        <v>1458</v>
      </c>
    </row>
    <row r="436" spans="2:5" ht="30.75" thickBot="1" x14ac:dyDescent="0.3">
      <c r="B436" s="123"/>
      <c r="C436" s="124" t="s">
        <v>592</v>
      </c>
      <c r="D436" s="125" t="s">
        <v>727</v>
      </c>
      <c r="E436" s="126" t="s">
        <v>1459</v>
      </c>
    </row>
    <row r="437" spans="2:5" ht="15.75" thickBot="1" x14ac:dyDescent="0.3">
      <c r="B437" s="119"/>
      <c r="C437" s="120" t="s">
        <v>1460</v>
      </c>
      <c r="D437" s="121" t="s">
        <v>727</v>
      </c>
      <c r="E437" s="122" t="s">
        <v>1461</v>
      </c>
    </row>
    <row r="438" spans="2:5" ht="15.75" thickBot="1" x14ac:dyDescent="0.3">
      <c r="B438" s="119"/>
      <c r="C438" s="120" t="s">
        <v>1462</v>
      </c>
      <c r="D438" s="121" t="s">
        <v>769</v>
      </c>
      <c r="E438" s="122" t="s">
        <v>1463</v>
      </c>
    </row>
    <row r="439" spans="2:5" ht="15.75" thickBot="1" x14ac:dyDescent="0.3">
      <c r="B439" s="119">
        <v>2010</v>
      </c>
      <c r="C439" s="120" t="s">
        <v>1464</v>
      </c>
      <c r="D439" s="121" t="s">
        <v>769</v>
      </c>
      <c r="E439" s="122" t="s">
        <v>1465</v>
      </c>
    </row>
    <row r="440" spans="2:5" ht="15.75" thickBot="1" x14ac:dyDescent="0.3">
      <c r="B440" s="119">
        <v>2010</v>
      </c>
      <c r="C440" s="120" t="s">
        <v>1466</v>
      </c>
      <c r="D440" s="121" t="s">
        <v>769</v>
      </c>
      <c r="E440" s="122" t="s">
        <v>980</v>
      </c>
    </row>
    <row r="441" spans="2:5" ht="30.75" thickBot="1" x14ac:dyDescent="0.3">
      <c r="B441" s="123"/>
      <c r="C441" s="124" t="s">
        <v>1467</v>
      </c>
      <c r="D441" s="125" t="s">
        <v>769</v>
      </c>
      <c r="E441" s="126" t="s">
        <v>1468</v>
      </c>
    </row>
    <row r="442" spans="2:5" ht="30.75" thickBot="1" x14ac:dyDescent="0.3">
      <c r="B442" s="119"/>
      <c r="C442" s="120" t="s">
        <v>1469</v>
      </c>
      <c r="D442" s="121" t="s">
        <v>769</v>
      </c>
      <c r="E442" s="122" t="s">
        <v>1470</v>
      </c>
    </row>
    <row r="443" spans="2:5" ht="15.75" thickBot="1" x14ac:dyDescent="0.3">
      <c r="B443" s="119"/>
      <c r="C443" s="120" t="s">
        <v>1471</v>
      </c>
      <c r="D443" s="121" t="s">
        <v>756</v>
      </c>
      <c r="E443" s="122" t="s">
        <v>1472</v>
      </c>
    </row>
    <row r="444" spans="2:5" ht="15.75" thickBot="1" x14ac:dyDescent="0.3">
      <c r="B444" s="119"/>
      <c r="C444" s="120" t="s">
        <v>1473</v>
      </c>
      <c r="D444" s="121" t="s">
        <v>727</v>
      </c>
      <c r="E444" s="122" t="s">
        <v>1474</v>
      </c>
    </row>
    <row r="445" spans="2:5" ht="15.75" thickBot="1" x14ac:dyDescent="0.3">
      <c r="B445" s="123"/>
      <c r="C445" s="124" t="s">
        <v>1475</v>
      </c>
      <c r="D445" s="125" t="s">
        <v>727</v>
      </c>
      <c r="E445" s="126" t="s">
        <v>1476</v>
      </c>
    </row>
    <row r="446" spans="2:5" ht="30.75" thickBot="1" x14ac:dyDescent="0.3">
      <c r="B446" s="123"/>
      <c r="C446" s="124" t="s">
        <v>436</v>
      </c>
      <c r="D446" s="125" t="s">
        <v>730</v>
      </c>
      <c r="E446" s="126" t="s">
        <v>1477</v>
      </c>
    </row>
    <row r="447" spans="2:5" ht="15.75" thickBot="1" x14ac:dyDescent="0.3">
      <c r="B447" s="123"/>
      <c r="C447" s="124" t="s">
        <v>655</v>
      </c>
      <c r="D447" s="125" t="s">
        <v>756</v>
      </c>
      <c r="E447" s="126" t="s">
        <v>1478</v>
      </c>
    </row>
    <row r="448" spans="2:5" ht="30.75" thickBot="1" x14ac:dyDescent="0.3">
      <c r="B448" s="119">
        <v>2010</v>
      </c>
      <c r="C448" s="120" t="s">
        <v>1479</v>
      </c>
      <c r="D448" s="121" t="s">
        <v>769</v>
      </c>
      <c r="E448" s="122" t="s">
        <v>1480</v>
      </c>
    </row>
    <row r="449" spans="2:5" ht="30.75" thickBot="1" x14ac:dyDescent="0.3">
      <c r="B449" s="119">
        <v>2010</v>
      </c>
      <c r="C449" s="120" t="s">
        <v>1481</v>
      </c>
      <c r="D449" s="121" t="s">
        <v>769</v>
      </c>
      <c r="E449" s="122" t="s">
        <v>1480</v>
      </c>
    </row>
    <row r="450" spans="2:5" ht="15.75" thickBot="1" x14ac:dyDescent="0.3">
      <c r="B450" s="123">
        <v>2010</v>
      </c>
      <c r="C450" s="124" t="s">
        <v>1482</v>
      </c>
      <c r="D450" s="125" t="s">
        <v>769</v>
      </c>
      <c r="E450" s="126" t="s">
        <v>1213</v>
      </c>
    </row>
    <row r="451" spans="2:5" ht="30.75" thickBot="1" x14ac:dyDescent="0.3">
      <c r="B451" s="123">
        <v>2010</v>
      </c>
      <c r="C451" s="124" t="s">
        <v>1483</v>
      </c>
      <c r="D451" s="125" t="s">
        <v>769</v>
      </c>
      <c r="E451" s="126" t="s">
        <v>1484</v>
      </c>
    </row>
    <row r="452" spans="2:5" ht="15.75" thickBot="1" x14ac:dyDescent="0.3">
      <c r="B452" s="123">
        <v>2010</v>
      </c>
      <c r="C452" s="124" t="s">
        <v>1485</v>
      </c>
      <c r="D452" s="125" t="s">
        <v>769</v>
      </c>
      <c r="E452" s="126" t="s">
        <v>1215</v>
      </c>
    </row>
    <row r="453" spans="2:5" ht="15.75" thickBot="1" x14ac:dyDescent="0.3">
      <c r="B453" s="123">
        <v>2010</v>
      </c>
      <c r="C453" s="124" t="s">
        <v>1486</v>
      </c>
      <c r="D453" s="125" t="s">
        <v>769</v>
      </c>
      <c r="E453" s="126" t="s">
        <v>1487</v>
      </c>
    </row>
    <row r="454" spans="2:5" ht="60.75" thickBot="1" x14ac:dyDescent="0.3">
      <c r="B454" s="119">
        <v>365</v>
      </c>
      <c r="C454" s="120" t="s">
        <v>1488</v>
      </c>
      <c r="D454" s="121" t="s">
        <v>727</v>
      </c>
      <c r="E454" s="122" t="s">
        <v>1489</v>
      </c>
    </row>
    <row r="455" spans="2:5" ht="15.75" thickBot="1" x14ac:dyDescent="0.3">
      <c r="B455" s="119">
        <v>365</v>
      </c>
      <c r="C455" s="120" t="s">
        <v>1490</v>
      </c>
      <c r="D455" s="121" t="s">
        <v>756</v>
      </c>
      <c r="E455" s="122" t="s">
        <v>1491</v>
      </c>
    </row>
    <row r="456" spans="2:5" ht="15.75" thickBot="1" x14ac:dyDescent="0.3">
      <c r="B456" s="123"/>
      <c r="C456" s="124" t="s">
        <v>594</v>
      </c>
      <c r="D456" s="125" t="s">
        <v>727</v>
      </c>
      <c r="E456" s="126" t="s">
        <v>1492</v>
      </c>
    </row>
    <row r="457" spans="2:5" ht="15.75" thickBot="1" x14ac:dyDescent="0.3">
      <c r="B457" s="123"/>
      <c r="C457" s="124" t="s">
        <v>595</v>
      </c>
      <c r="D457" s="125" t="s">
        <v>727</v>
      </c>
      <c r="E457" s="126" t="s">
        <v>1493</v>
      </c>
    </row>
    <row r="458" spans="2:5" ht="15.75" thickBot="1" x14ac:dyDescent="0.3">
      <c r="B458" s="119"/>
      <c r="C458" s="120" t="s">
        <v>1494</v>
      </c>
      <c r="D458" s="121" t="s">
        <v>730</v>
      </c>
      <c r="E458" s="122" t="s">
        <v>1495</v>
      </c>
    </row>
    <row r="459" spans="2:5" ht="15.75" thickBot="1" x14ac:dyDescent="0.3">
      <c r="B459" s="123"/>
      <c r="C459" s="124" t="s">
        <v>519</v>
      </c>
      <c r="D459" s="125" t="s">
        <v>766</v>
      </c>
      <c r="E459" s="126" t="s">
        <v>1496</v>
      </c>
    </row>
    <row r="460" spans="2:5" ht="15.75" thickBot="1" x14ac:dyDescent="0.3">
      <c r="B460" s="123"/>
      <c r="C460" s="124" t="s">
        <v>521</v>
      </c>
      <c r="D460" s="125" t="s">
        <v>766</v>
      </c>
      <c r="E460" s="126" t="s">
        <v>1497</v>
      </c>
    </row>
    <row r="461" spans="2:5" ht="15.75" thickBot="1" x14ac:dyDescent="0.3">
      <c r="B461" s="119"/>
      <c r="C461" s="120" t="s">
        <v>1498</v>
      </c>
      <c r="D461" s="121" t="s">
        <v>769</v>
      </c>
      <c r="E461" s="122" t="s">
        <v>1499</v>
      </c>
    </row>
    <row r="462" spans="2:5" ht="30.75" thickBot="1" x14ac:dyDescent="0.3">
      <c r="B462" s="119"/>
      <c r="C462" s="120" t="s">
        <v>1500</v>
      </c>
      <c r="D462" s="121" t="s">
        <v>796</v>
      </c>
      <c r="E462" s="122" t="s">
        <v>1501</v>
      </c>
    </row>
    <row r="463" spans="2:5" ht="30.75" thickBot="1" x14ac:dyDescent="0.3">
      <c r="B463" s="119"/>
      <c r="C463" s="120" t="s">
        <v>1502</v>
      </c>
      <c r="D463" s="121" t="s">
        <v>796</v>
      </c>
      <c r="E463" s="122" t="s">
        <v>1503</v>
      </c>
    </row>
    <row r="464" spans="2:5" ht="30.75" thickBot="1" x14ac:dyDescent="0.3">
      <c r="B464" s="119"/>
      <c r="C464" s="120" t="s">
        <v>1504</v>
      </c>
      <c r="D464" s="121" t="s">
        <v>796</v>
      </c>
      <c r="E464" s="122" t="s">
        <v>1505</v>
      </c>
    </row>
    <row r="465" spans="2:5" ht="30.75" thickBot="1" x14ac:dyDescent="0.3">
      <c r="B465" s="119"/>
      <c r="C465" s="120" t="s">
        <v>1506</v>
      </c>
      <c r="D465" s="127" t="s">
        <v>796</v>
      </c>
      <c r="E465" s="128" t="s">
        <v>1507</v>
      </c>
    </row>
    <row r="466" spans="2:5" ht="15.75" thickBot="1" x14ac:dyDescent="0.3">
      <c r="B466" s="119"/>
      <c r="C466" s="120" t="s">
        <v>1508</v>
      </c>
      <c r="D466" s="121" t="s">
        <v>756</v>
      </c>
      <c r="E466" s="122" t="s">
        <v>1509</v>
      </c>
    </row>
    <row r="467" spans="2:5" ht="30.75" thickBot="1" x14ac:dyDescent="0.3">
      <c r="B467" s="119">
        <v>365</v>
      </c>
      <c r="C467" s="120" t="s">
        <v>1510</v>
      </c>
      <c r="D467" s="121" t="s">
        <v>756</v>
      </c>
      <c r="E467" s="122" t="s">
        <v>1511</v>
      </c>
    </row>
    <row r="468" spans="2:5" ht="30.75" thickBot="1" x14ac:dyDescent="0.3">
      <c r="B468" s="123">
        <v>365</v>
      </c>
      <c r="C468" s="124" t="s">
        <v>1512</v>
      </c>
      <c r="D468" s="125" t="s">
        <v>756</v>
      </c>
      <c r="E468" s="126" t="s">
        <v>1513</v>
      </c>
    </row>
    <row r="469" spans="2:5" ht="15.75" thickBot="1" x14ac:dyDescent="0.3">
      <c r="B469" s="123"/>
      <c r="C469" s="124" t="s">
        <v>617</v>
      </c>
      <c r="D469" s="125" t="s">
        <v>736</v>
      </c>
      <c r="E469" s="126" t="s">
        <v>1514</v>
      </c>
    </row>
    <row r="470" spans="2:5" ht="30.75" thickBot="1" x14ac:dyDescent="0.3">
      <c r="B470" s="119"/>
      <c r="C470" s="120" t="s">
        <v>452</v>
      </c>
      <c r="D470" s="121" t="s">
        <v>730</v>
      </c>
      <c r="E470" s="122" t="s">
        <v>1515</v>
      </c>
    </row>
    <row r="471" spans="2:5" ht="15.75" thickBot="1" x14ac:dyDescent="0.3">
      <c r="B471" s="123">
        <v>365</v>
      </c>
      <c r="C471" s="124" t="s">
        <v>452</v>
      </c>
      <c r="D471" s="125" t="s">
        <v>736</v>
      </c>
      <c r="E471" s="126" t="s">
        <v>1516</v>
      </c>
    </row>
    <row r="472" spans="2:5" ht="30.75" thickBot="1" x14ac:dyDescent="0.3">
      <c r="B472" s="123"/>
      <c r="C472" s="124" t="s">
        <v>454</v>
      </c>
      <c r="D472" s="125" t="s">
        <v>730</v>
      </c>
      <c r="E472" s="126" t="s">
        <v>1517</v>
      </c>
    </row>
    <row r="473" spans="2:5" ht="30.75" thickBot="1" x14ac:dyDescent="0.3">
      <c r="B473" s="123">
        <v>365</v>
      </c>
      <c r="C473" s="124" t="s">
        <v>1518</v>
      </c>
      <c r="D473" s="125" t="s">
        <v>736</v>
      </c>
      <c r="E473" s="126" t="s">
        <v>1519</v>
      </c>
    </row>
    <row r="474" spans="2:5" ht="15.75" thickBot="1" x14ac:dyDescent="0.3">
      <c r="B474" s="119"/>
      <c r="C474" s="120" t="s">
        <v>456</v>
      </c>
      <c r="D474" s="121" t="s">
        <v>756</v>
      </c>
      <c r="E474" s="122" t="s">
        <v>1520</v>
      </c>
    </row>
    <row r="475" spans="2:5" ht="15.75" thickBot="1" x14ac:dyDescent="0.3">
      <c r="B475" s="119"/>
      <c r="C475" s="120" t="s">
        <v>1521</v>
      </c>
      <c r="D475" s="121" t="s">
        <v>769</v>
      </c>
      <c r="E475" s="122" t="s">
        <v>1522</v>
      </c>
    </row>
    <row r="476" spans="2:5" ht="15.75" thickBot="1" x14ac:dyDescent="0.3">
      <c r="B476" s="123"/>
      <c r="C476" s="124" t="s">
        <v>1523</v>
      </c>
      <c r="D476" s="125" t="s">
        <v>744</v>
      </c>
      <c r="E476" s="126" t="s">
        <v>1524</v>
      </c>
    </row>
    <row r="477" spans="2:5" ht="15.75" thickBot="1" x14ac:dyDescent="0.3">
      <c r="B477" s="123"/>
      <c r="C477" s="124" t="s">
        <v>1525</v>
      </c>
      <c r="D477" s="125" t="s">
        <v>727</v>
      </c>
      <c r="E477" s="126" t="s">
        <v>1526</v>
      </c>
    </row>
    <row r="478" spans="2:5" ht="15.75" thickBot="1" x14ac:dyDescent="0.3">
      <c r="B478" s="123"/>
      <c r="C478" s="124" t="s">
        <v>688</v>
      </c>
      <c r="D478" s="125" t="s">
        <v>826</v>
      </c>
      <c r="E478" s="126" t="s">
        <v>1527</v>
      </c>
    </row>
    <row r="479" spans="2:5" ht="15.75" thickBot="1" x14ac:dyDescent="0.3">
      <c r="B479" s="123">
        <v>2013</v>
      </c>
      <c r="C479" s="124" t="s">
        <v>1528</v>
      </c>
      <c r="D479" s="125" t="s">
        <v>756</v>
      </c>
      <c r="E479" s="126" t="s">
        <v>1529</v>
      </c>
    </row>
    <row r="480" spans="2:5" ht="30.75" thickBot="1" x14ac:dyDescent="0.3">
      <c r="B480" s="119">
        <v>2013</v>
      </c>
      <c r="C480" s="120" t="s">
        <v>658</v>
      </c>
      <c r="D480" s="121" t="s">
        <v>756</v>
      </c>
      <c r="E480" s="122" t="s">
        <v>1530</v>
      </c>
    </row>
    <row r="481" spans="2:5" ht="15.75" thickBot="1" x14ac:dyDescent="0.3">
      <c r="B481" s="123">
        <v>365</v>
      </c>
      <c r="C481" s="124" t="s">
        <v>1531</v>
      </c>
      <c r="D481" s="125" t="s">
        <v>736</v>
      </c>
      <c r="E481" s="126" t="s">
        <v>1532</v>
      </c>
    </row>
    <row r="482" spans="2:5" ht="15.75" thickBot="1" x14ac:dyDescent="0.3">
      <c r="B482" s="119"/>
      <c r="C482" s="120" t="s">
        <v>1533</v>
      </c>
      <c r="D482" s="121" t="s">
        <v>756</v>
      </c>
      <c r="E482" s="122" t="s">
        <v>1534</v>
      </c>
    </row>
    <row r="483" spans="2:5" ht="30.75" thickBot="1" x14ac:dyDescent="0.3">
      <c r="B483" s="119">
        <v>2013</v>
      </c>
      <c r="C483" s="120" t="s">
        <v>1535</v>
      </c>
      <c r="D483" s="121" t="s">
        <v>1037</v>
      </c>
      <c r="E483" s="122" t="s">
        <v>1536</v>
      </c>
    </row>
    <row r="484" spans="2:5" ht="15.75" thickBot="1" x14ac:dyDescent="0.3">
      <c r="B484" s="119">
        <v>365</v>
      </c>
      <c r="C484" s="120" t="s">
        <v>1537</v>
      </c>
      <c r="D484" s="121" t="s">
        <v>756</v>
      </c>
      <c r="E484" s="122" t="s">
        <v>1538</v>
      </c>
    </row>
    <row r="485" spans="2:5" ht="15.75" thickBot="1" x14ac:dyDescent="0.3">
      <c r="B485" s="123"/>
      <c r="C485" s="124" t="s">
        <v>460</v>
      </c>
      <c r="D485" s="125" t="s">
        <v>730</v>
      </c>
      <c r="E485" s="126" t="s">
        <v>1539</v>
      </c>
    </row>
    <row r="486" spans="2:5" ht="30.75" thickBot="1" x14ac:dyDescent="0.3">
      <c r="B486" s="123"/>
      <c r="C486" s="124" t="s">
        <v>462</v>
      </c>
      <c r="D486" s="125" t="s">
        <v>730</v>
      </c>
      <c r="E486" s="126" t="s">
        <v>1540</v>
      </c>
    </row>
    <row r="487" spans="2:5" ht="15.75" thickBot="1" x14ac:dyDescent="0.3">
      <c r="B487" s="119"/>
      <c r="C487" s="120" t="s">
        <v>1541</v>
      </c>
      <c r="D487" s="121" t="s">
        <v>1152</v>
      </c>
      <c r="E487" s="122" t="s">
        <v>1542</v>
      </c>
    </row>
    <row r="488" spans="2:5" ht="30.75" thickBot="1" x14ac:dyDescent="0.3">
      <c r="B488" s="119"/>
      <c r="C488" s="120" t="s">
        <v>464</v>
      </c>
      <c r="D488" s="121" t="s">
        <v>730</v>
      </c>
      <c r="E488" s="122" t="s">
        <v>1543</v>
      </c>
    </row>
    <row r="489" spans="2:5" ht="30.75" thickBot="1" x14ac:dyDescent="0.3">
      <c r="B489" s="123"/>
      <c r="C489" s="124" t="s">
        <v>1544</v>
      </c>
      <c r="D489" s="125" t="s">
        <v>796</v>
      </c>
      <c r="E489" s="126" t="s">
        <v>1545</v>
      </c>
    </row>
    <row r="490" spans="2:5" ht="15.75" thickBot="1" x14ac:dyDescent="0.3">
      <c r="B490" s="123">
        <v>2010</v>
      </c>
      <c r="C490" s="124" t="s">
        <v>1546</v>
      </c>
      <c r="D490" s="125" t="s">
        <v>769</v>
      </c>
      <c r="E490" s="126" t="s">
        <v>1547</v>
      </c>
    </row>
    <row r="491" spans="2:5" ht="30.75" thickBot="1" x14ac:dyDescent="0.3">
      <c r="B491" s="119"/>
      <c r="C491" s="120" t="s">
        <v>1546</v>
      </c>
      <c r="D491" s="121" t="s">
        <v>796</v>
      </c>
      <c r="E491" s="122" t="s">
        <v>1548</v>
      </c>
    </row>
    <row r="492" spans="2:5" ht="15.75" thickBot="1" x14ac:dyDescent="0.3">
      <c r="B492" s="123">
        <v>2010</v>
      </c>
      <c r="C492" s="124" t="s">
        <v>1549</v>
      </c>
      <c r="D492" s="125" t="s">
        <v>769</v>
      </c>
      <c r="E492" s="126" t="s">
        <v>1550</v>
      </c>
    </row>
    <row r="493" spans="2:5" ht="30.75" thickBot="1" x14ac:dyDescent="0.3">
      <c r="B493" s="123"/>
      <c r="C493" s="124" t="s">
        <v>1551</v>
      </c>
      <c r="D493" s="125" t="s">
        <v>769</v>
      </c>
      <c r="E493" s="126" t="s">
        <v>1552</v>
      </c>
    </row>
    <row r="494" spans="2:5" ht="30.75" thickBot="1" x14ac:dyDescent="0.3">
      <c r="B494" s="123"/>
      <c r="C494" s="124" t="s">
        <v>1553</v>
      </c>
      <c r="D494" s="125" t="s">
        <v>769</v>
      </c>
      <c r="E494" s="126" t="s">
        <v>1554</v>
      </c>
    </row>
    <row r="495" spans="2:5" ht="30.75" thickBot="1" x14ac:dyDescent="0.3">
      <c r="B495" s="119"/>
      <c r="C495" s="120" t="s">
        <v>470</v>
      </c>
      <c r="D495" s="121" t="s">
        <v>730</v>
      </c>
      <c r="E495" s="122" t="s">
        <v>1555</v>
      </c>
    </row>
    <row r="496" spans="2:5" ht="30.75" thickBot="1" x14ac:dyDescent="0.3">
      <c r="B496" s="123"/>
      <c r="C496" s="124" t="s">
        <v>472</v>
      </c>
      <c r="D496" s="125" t="s">
        <v>730</v>
      </c>
      <c r="E496" s="126" t="s">
        <v>1556</v>
      </c>
    </row>
    <row r="497" spans="2:5" ht="30.75" thickBot="1" x14ac:dyDescent="0.3">
      <c r="B497" s="123"/>
      <c r="C497" s="124" t="s">
        <v>1557</v>
      </c>
      <c r="D497" s="125" t="s">
        <v>736</v>
      </c>
      <c r="E497" s="126" t="s">
        <v>1558</v>
      </c>
    </row>
    <row r="498" spans="2:5" ht="15.75" thickBot="1" x14ac:dyDescent="0.3">
      <c r="B498" s="119"/>
      <c r="C498" s="120" t="s">
        <v>1559</v>
      </c>
      <c r="D498" s="121" t="s">
        <v>766</v>
      </c>
      <c r="E498" s="122" t="s">
        <v>1560</v>
      </c>
    </row>
    <row r="499" spans="2:5" ht="15.75" thickBot="1" x14ac:dyDescent="0.3">
      <c r="B499" s="123">
        <v>2010</v>
      </c>
      <c r="C499" s="124" t="s">
        <v>1561</v>
      </c>
      <c r="D499" s="125" t="s">
        <v>769</v>
      </c>
      <c r="E499" s="126" t="s">
        <v>1562</v>
      </c>
    </row>
    <row r="500" spans="2:5" ht="30.75" thickBot="1" x14ac:dyDescent="0.3">
      <c r="B500" s="119"/>
      <c r="C500" s="120" t="s">
        <v>1563</v>
      </c>
      <c r="D500" s="121" t="s">
        <v>766</v>
      </c>
      <c r="E500" s="122" t="s">
        <v>1564</v>
      </c>
    </row>
    <row r="501" spans="2:5" ht="45.75" thickBot="1" x14ac:dyDescent="0.3">
      <c r="B501" s="119">
        <v>2010</v>
      </c>
      <c r="C501" s="120" t="s">
        <v>1565</v>
      </c>
      <c r="D501" s="121" t="s">
        <v>766</v>
      </c>
      <c r="E501" s="122" t="s">
        <v>1566</v>
      </c>
    </row>
    <row r="502" spans="2:5" ht="30.75" thickBot="1" x14ac:dyDescent="0.3">
      <c r="B502" s="119"/>
      <c r="C502" s="120" t="s">
        <v>1567</v>
      </c>
      <c r="D502" s="121" t="s">
        <v>730</v>
      </c>
      <c r="E502" s="122" t="s">
        <v>1568</v>
      </c>
    </row>
    <row r="503" spans="2:5" ht="15.75" thickBot="1" x14ac:dyDescent="0.3">
      <c r="B503" s="119">
        <v>2013</v>
      </c>
      <c r="C503" s="120" t="s">
        <v>1569</v>
      </c>
      <c r="D503" s="121" t="s">
        <v>744</v>
      </c>
      <c r="E503" s="122" t="s">
        <v>1570</v>
      </c>
    </row>
    <row r="504" spans="2:5" ht="15.75" thickBot="1" x14ac:dyDescent="0.3">
      <c r="B504" s="119"/>
      <c r="C504" s="120" t="s">
        <v>1571</v>
      </c>
      <c r="D504" s="121" t="s">
        <v>766</v>
      </c>
      <c r="E504" s="122" t="s">
        <v>1572</v>
      </c>
    </row>
    <row r="505" spans="2:5" ht="15.75" thickBot="1" x14ac:dyDescent="0.3">
      <c r="B505" s="123"/>
      <c r="C505" s="124" t="s">
        <v>1573</v>
      </c>
      <c r="D505" s="125" t="s">
        <v>730</v>
      </c>
      <c r="E505" s="126" t="s">
        <v>1574</v>
      </c>
    </row>
    <row r="506" spans="2:5" ht="15.75" thickBot="1" x14ac:dyDescent="0.3">
      <c r="B506" s="119">
        <v>2010</v>
      </c>
      <c r="C506" s="120" t="s">
        <v>1575</v>
      </c>
      <c r="D506" s="121" t="s">
        <v>769</v>
      </c>
      <c r="E506" s="122" t="s">
        <v>1576</v>
      </c>
    </row>
  </sheetData>
  <hyperlinks>
    <hyperlink ref="C4" r:id="rId1"/>
    <hyperlink ref="C5" r:id="rId2"/>
    <hyperlink ref="C245" r:id="rId3" display="https://support.microsoft.com/fr-fr/office/interet-acc-mat-interet-acc-mat-fonction-f62f01f9-5754-4cc4-805b-0e70199328a7"/>
    <hyperlink ref="C6" r:id="rId4"/>
    <hyperlink ref="C7" r:id="rId5" display="https://support.microsoft.com/fr-fr/office/acosh-acosh-fonction-e3992cc1-103f-4e72-9f04-624b9ef5ebfe"/>
    <hyperlink ref="C8" r:id="rId6"/>
    <hyperlink ref="C9" r:id="rId7"/>
    <hyperlink ref="C11" r:id="rId8" display="https://support.microsoft.com/fr-fr/office/agregat-agregat-fonction-43b9278e-6aa7-4f17-92b6-e19993fa26df"/>
    <hyperlink ref="C10" r:id="rId9" display="https://support.microsoft.com/fr-fr/office/adresse-adresse-fonction-d0c26c0d-3991-446b-8de4-ab46431d4f89"/>
    <hyperlink ref="C14" r:id="rId10"/>
    <hyperlink ref="C15" r:id="rId11" display="https://support.microsoft.com/fr-fr/office/amorlinc-amorlinc-fonction-7d417b45-f7f5-4dba-a0a5-3451a81079a8"/>
    <hyperlink ref="C16" r:id="rId12"/>
    <hyperlink ref="C18" r:id="rId13"/>
    <hyperlink ref="C19" r:id="rId14"/>
    <hyperlink ref="C455" r:id="rId15"/>
    <hyperlink ref="C22" r:id="rId16"/>
    <hyperlink ref="C23" r:id="rId17"/>
    <hyperlink ref="C24" r:id="rId18" display="https://support.microsoft.com/fr-fr/office/asinh-fonction-4e00475a-067a-43cf-926a-765b0249717c"/>
    <hyperlink ref="C26" r:id="rId19" display="https://support.microsoft.com/fr-fr/office/atan-fonction-50746fa8-630a-406b-81d0-4a2aed395543"/>
    <hyperlink ref="C27" r:id="rId20" display="https://support.microsoft.com/fr-fr/office/fonction-atan2-c04592ab-b9e3-4908-b428-c96b3a565033"/>
    <hyperlink ref="C28" r:id="rId21" display="https://support.microsoft.com/fr-fr/office/atanh-fonction-3cd65768-0de7-4f1d-b312-d01c8c930d90"/>
    <hyperlink ref="C30" r:id="rId22"/>
    <hyperlink ref="C316" r:id="rId23" display="https://support.microsoft.com/fr-fr/office/moyenne-moyenne-fonction-047bac88-d466-426c-a32b-8f33eb960cf6"/>
    <hyperlink ref="C31" r:id="rId24" display="https://support.microsoft.com/fr-fr/office/averagea-averagea-fonction-f5f84098-d453-4f4c-bbba-3d2c66356091"/>
    <hyperlink ref="C318" r:id="rId25" display="https://support.microsoft.com/fr-fr/office/fonction-moyenne-si-faec8e2e-0dec-4308-af69-f5576d8ac642"/>
    <hyperlink ref="C32" r:id="rId26"/>
    <hyperlink ref="C33" r:id="rId27"/>
    <hyperlink ref="C34" r:id="rId28"/>
    <hyperlink ref="C40" r:id="rId29"/>
    <hyperlink ref="C41" r:id="rId30" display="https://support.microsoft.com/fr-fr/office/fonction-besselj-839cb181-48de-408b-9d80-bd02982d94f7"/>
    <hyperlink ref="C42" r:id="rId31" display="https://support.microsoft.com/fr-fr/office/besselk-besselk-fonction-606d11bc-06d3-4d53-9ecb-2803e2b90b70"/>
    <hyperlink ref="C43" r:id="rId32" display="https://support.microsoft.com/fr-fr/office/bessely-bessely-fonction-f3a356b3-da89-42c3-8974-2da54d6353a2"/>
    <hyperlink ref="C275" r:id="rId33" display="https://support.microsoft.com/fr-fr/office/loi-beta-fonction-49f1b9a9-a5da-470f-8077-5f1730b5fd47"/>
    <hyperlink ref="C44" r:id="rId34"/>
    <hyperlink ref="C46" r:id="rId35" display="https://support.microsoft.com/fr-fr/office/beta-inverse-fonction-8b914ade-b902-43c1-ac9c-c05c54f10d6c"/>
    <hyperlink ref="C45" r:id="rId36"/>
    <hyperlink ref="C47" r:id="rId37"/>
    <hyperlink ref="C48" r:id="rId38" display="https://support.microsoft.com/fr-fr/office/fonction-binhex-0375e507-f5e5-4077-9af8-28d84f9f41cc"/>
    <hyperlink ref="C49" r:id="rId39" display="https://support.microsoft.com/fr-fr/office/fonction-binoct-0a4e01ba-ac8d-4158-9b29-16c25c4c23fd"/>
    <hyperlink ref="C276" r:id="rId40" display="https://support.microsoft.com/fr-fr/office/loi-binomiale-loi-binomiale-fonction-506a663e-c4ca-428d-b9a8-05583d68789c"/>
    <hyperlink ref="C50" r:id="rId41"/>
    <hyperlink ref="C51" r:id="rId42"/>
    <hyperlink ref="C52" r:id="rId43"/>
    <hyperlink ref="C53" r:id="rId44"/>
    <hyperlink ref="C54" r:id="rId45"/>
    <hyperlink ref="C55" r:id="rId46"/>
    <hyperlink ref="C56" r:id="rId47"/>
    <hyperlink ref="C57" r:id="rId48"/>
    <hyperlink ref="C58" r:id="rId49" display="https://support.microsoft.com/fr-fr/office/fonction-bycol-58463999-7de5-49ce-8f38-b7f7a2192bfb"/>
    <hyperlink ref="C59" r:id="rId50" display="https://support.microsoft.com/fr-fr/office/fonction-byrow-2e04c677-78c8-4e6b-8c10-a4602f2602bb"/>
    <hyperlink ref="C17" r:id="rId51"/>
    <hyperlink ref="C366" r:id="rId52" display="https://support.microsoft.com/fr-fr/office/fonction-plafond-0a5cd7c8-0720-4f0a-bd2c-c943e510899f"/>
    <hyperlink ref="C60" r:id="rId53"/>
    <hyperlink ref="C367" r:id="rId54" display="https://support.microsoft.com/fr-fr/office/plafond-precis-plafond-precis-fonction-f366a774-527a-4c92-ba49-af0a196e66cb"/>
    <hyperlink ref="C61" r:id="rId55" display="https://support.microsoft.com/fr-fr/office/cellule-cellule-fonction-51bd39a5-f338-4dbe-a33f-955d67c2b2cf"/>
    <hyperlink ref="C63" r:id="rId56"/>
    <hyperlink ref="C283" r:id="rId57" display="https://support.microsoft.com/fr-fr/office/loi-khideux-loi-khideux-fonction-c90d0fbc-5b56-4f5f-ab57-34af1bf6897e"/>
    <hyperlink ref="C260" r:id="rId58" display="https://support.microsoft.com/fr-fr/office/fonction-khideux-inverse-cfbea3f6-6e4f-40c9-a87f-20472e0512af"/>
    <hyperlink ref="C463" r:id="rId59" display="https://support.microsoft.com/fr-fr/office/fonction-test-khideux-981ff871-b694-4134-848e-38ec704577ac"/>
    <hyperlink ref="C65" r:id="rId60"/>
    <hyperlink ref="C66" r:id="rId61"/>
    <hyperlink ref="C67" r:id="rId62"/>
    <hyperlink ref="C68" r:id="rId63"/>
    <hyperlink ref="C69" r:id="rId64" display="https://support.microsoft.com/fr-fr/office/fonction-chisq-test-2e8a7861-b14a-4985-aa93-fb88de3f260f"/>
    <hyperlink ref="C70" r:id="rId65"/>
    <hyperlink ref="C71" r:id="rId66" display="https://support.microsoft.com/fr-fr/office/choisircols-bf117976-2722-4466-9b9a-1c01ed9aebff"/>
    <hyperlink ref="C72" r:id="rId67" display="https://support.microsoft.com/fr-fr/office/chooserows-51ace882-9bab-4a44-9625-7274ef7507a3"/>
    <hyperlink ref="C73" r:id="rId68"/>
    <hyperlink ref="C75" r:id="rId69" display="https://support.microsoft.com/fr-fr/office/code-fonction-c32b692b-2ed0-4a04-bdd9-75640144b928"/>
    <hyperlink ref="C78" r:id="rId70" display="https://support.microsoft.com/fr-fr/office/colonne-colonne-fonction-44e8c754-711c-4df3-9da4-47a55042554b"/>
    <hyperlink ref="C79" r:id="rId71" display="https://support.microsoft.com/fr-fr/office/colonnes-colonnes-fonction-4e8e7b4e-e603-43e8-b177-956088fa48ca"/>
    <hyperlink ref="C80" r:id="rId72"/>
    <hyperlink ref="C81" r:id="rId73"/>
    <hyperlink ref="C82" r:id="rId74"/>
    <hyperlink ref="C97" r:id="rId75"/>
    <hyperlink ref="C98" r:id="rId76" display="https://support.microsoft.com/fr-fr/office/fonction-concatener-8f8ae884-2ca8-4f7a-b093-75d702bea31d"/>
    <hyperlink ref="C246" r:id="rId77" display="https://support.microsoft.com/fr-fr/office/intervalle-confiance-intervalle-confiance-fonction-75ccc007-f77c-4343-bc14-673642091ad6"/>
    <hyperlink ref="C99" r:id="rId78"/>
    <hyperlink ref="C100" r:id="rId79"/>
    <hyperlink ref="C101" r:id="rId80"/>
    <hyperlink ref="C76" r:id="rId81" display="https://support.microsoft.com/fr-fr/office/coefficient-correlation-coefficient-correlation-fonction-995dcef7-0c0a-4bed-a3fb-239d7b68ca92"/>
    <hyperlink ref="C102" r:id="rId82"/>
    <hyperlink ref="C103" r:id="rId83" display="https://support.microsoft.com/fr-fr/office/cosh-cosh-fonction-e460d426-c471-43e8-9540-a57ff3b70555"/>
    <hyperlink ref="C104" r:id="rId84"/>
    <hyperlink ref="C105" r:id="rId85"/>
    <hyperlink ref="C106" r:id="rId86"/>
    <hyperlink ref="C330" r:id="rId87" display="https://support.microsoft.com/fr-fr/office/nbval-nbval-fonction-7dc98875-d5c1-46f1-9a82-53f3219e2509"/>
    <hyperlink ref="C327" r:id="rId88" display="https://support.microsoft.com/fr-fr/office/nb-vide-nb-vide-fonction-6a92d772-675c-4bee-b346-24af6bd3ac22"/>
    <hyperlink ref="C326" r:id="rId89" display="https://support.microsoft.com/fr-fr/office/fonction-nb-si-e0de10c6-f885-4e71-abb4-1f464816df34"/>
    <hyperlink ref="C107" r:id="rId90"/>
    <hyperlink ref="C108" r:id="rId91"/>
    <hyperlink ref="C325" r:id="rId92" display="https://support.microsoft.com/fr-fr/office/nb-jours-coupons-nb-jours-coupons-fonction-cc64380b-315b-4e7b-950c-b30b0a76f671"/>
    <hyperlink ref="C324" r:id="rId93" display="https://support.microsoft.com/fr-fr/office/nb-jours-coupon-suiv-nb-jours-coupon-suiv-fonction-5ab3f0b2-029f-4a8b-bb65-47d525eea547"/>
    <hyperlink ref="C122" r:id="rId94" display="https://support.microsoft.com/fr-fr/office/date-coupon-suiv-date-coupon-suiv-fonction-fd962fef-506b-4d9d-8590-16df5393691f"/>
    <hyperlink ref="C323" r:id="rId95" display="https://support.microsoft.com/fr-fr/office/nb-coupons-nb-coupons-fonction-a90af57b-de53-4969-9c99-dd6139db2522"/>
    <hyperlink ref="C121" r:id="rId96" display="https://support.microsoft.com/fr-fr/office/fonction-date-coupon-prec-2eb50473-6ee9-4052-a206-77a9a385d5b3"/>
    <hyperlink ref="C109" r:id="rId97" display="https://support.microsoft.com/fr-fr/office/covariance-covariance-fonction-50479552-2c03-4daf-bd71-a5ab88b2db03"/>
    <hyperlink ref="C110" r:id="rId98" display="https://support.microsoft.com/fr-fr/office/covariance-pearson-covariance-pearson-fonction-6f0e1e6d-956d-4e4b-9943-cfef0bf9edfc"/>
    <hyperlink ref="C111" r:id="rId99" display="https://support.microsoft.com/fr-fr/office/covariance-standard-fonction-0a539b74-7371-42aa-a18f-1f5320314977"/>
    <hyperlink ref="C112" r:id="rId100" display="https://support.microsoft.com/fr-fr/office/critere-loi-binomiale-critere-loi-binomiale-fonction-eb6b871d-796b-4d21-b69b-e4350d5f407b"/>
    <hyperlink ref="C114" r:id="rId101"/>
    <hyperlink ref="C115" r:id="rId102"/>
    <hyperlink ref="C304" r:id="rId103" display="https://support.microsoft.com/fr-fr/office/membrekpicube-744608bf-2c62-42cd-b67a-a56109f4b03b"/>
    <hyperlink ref="C303" r:id="rId104" display="https://support.microsoft.com/fr-fr/office/membrecube-0f6a15b9-2c18-4819-ae89-e1b5c8b398ad"/>
    <hyperlink ref="C382" r:id="rId105" display="https://support.microsoft.com/fr-fr/office/proprietemembrecube-proprietemembrecube-fonction-001e57d6-b35a-49e5-abcd-05ff599e8951"/>
    <hyperlink ref="C392" r:id="rId106" display="https://support.microsoft.com/fr-fr/office/rangmembrecube-07efecde-e669-4075-b4bf-6b40df2dc4b3"/>
    <hyperlink ref="C256" r:id="rId107" display="https://support.microsoft.com/fr-fr/office/jeucube-5b2146bd-62d6-4d04-9d8f-670e993ee1d9"/>
    <hyperlink ref="C329" r:id="rId108" display="https://support.microsoft.com/fr-fr/office/nbjeucube-nbjeucube-fonction-c4c2a438-c1ff-4061-80fe-982f2d705286"/>
    <hyperlink ref="C487" r:id="rId109" display="https://support.microsoft.com/fr-fr/office/valeurcube-8733da24-26d1-4e34-9b3a-84a8f00dcbe0"/>
    <hyperlink ref="C116" r:id="rId110"/>
    <hyperlink ref="C117" r:id="rId111" display="https://support.microsoft.com/fr-fr/office/fonction-cumul-princper-94a4516d-bd65-41a1-bc16-053a6af4c04d"/>
    <hyperlink ref="C120" r:id="rId112"/>
    <hyperlink ref="C123" r:id="rId113" display="https://support.microsoft.com/fr-fr/office/fonction-datedif-25dba1a4-2812-480b-84dd-8b32a451b35c"/>
    <hyperlink ref="C124" r:id="rId114" display="https://support.microsoft.com/fr-fr/office/dateval-dateval-fonction-df8b07d4-7761-4a93-bc33-b7471bbff252"/>
    <hyperlink ref="C125" r:id="rId115"/>
    <hyperlink ref="C126" r:id="rId116"/>
    <hyperlink ref="C127" r:id="rId117"/>
    <hyperlink ref="C259" r:id="rId118" display="https://support.microsoft.com/fr-fr/office/jours360-jours360-fonction-b9a509fd-49ef-407e-94df-0cbda5718c2a"/>
    <hyperlink ref="C128" r:id="rId119"/>
    <hyperlink ref="C129" r:id="rId120"/>
    <hyperlink ref="C130" r:id="rId121"/>
    <hyperlink ref="C37" r:id="rId122" display="https://support.microsoft.com/fr-fr/office/bdnbval-bdnbval-fonction-00232a6d-5a66-4a01-a25b-c1653fda1244"/>
    <hyperlink ref="C131" r:id="rId123"/>
    <hyperlink ref="C132" r:id="rId124"/>
    <hyperlink ref="C134" r:id="rId125" display="https://support.microsoft.com/fr-fr/office/fonction-dechex-6344ee8b-b6b5-4c6a-a672-f64666704619"/>
    <hyperlink ref="C136" r:id="rId126" display="https://support.microsoft.com/fr-fr/office/decoct-decoct-fonction-c9d835ca-20b7-40c4-8a9e-d3be351ce00f"/>
    <hyperlink ref="C135" r:id="rId127"/>
    <hyperlink ref="C137" r:id="rId128" display="https://support.microsoft.com/fr-fr/office/degres-degres-fonction-4d6ec4db-e694-4b94-ace0-1cc3f61f9ba1"/>
    <hyperlink ref="C138" r:id="rId129"/>
    <hyperlink ref="C140" r:id="rId130"/>
    <hyperlink ref="C141" r:id="rId131"/>
    <hyperlink ref="C142" r:id="rId132"/>
    <hyperlink ref="C143" r:id="rId133"/>
    <hyperlink ref="C36" r:id="rId134" display="https://support.microsoft.com/fr-fr/office/fonction-bdmin-4ae6f1d9-1f26-40f1-a783-6dc3680192a3"/>
    <hyperlink ref="C144" r:id="rId135"/>
    <hyperlink ref="C145" r:id="rId136"/>
    <hyperlink ref="C375" r:id="rId137" display="https://support.microsoft.com/fr-fr/office/fonction-prix-frac-0835d163-3023-4a33-9824-3042c5d4f495"/>
    <hyperlink ref="C146" r:id="rId138"/>
    <hyperlink ref="C149" r:id="rId139" display="https://support.microsoft.com/fr-fr/office/fonction-drop-1cb4e151-9e17-4838-abe5-9ba48d8c6a34"/>
    <hyperlink ref="C150" r:id="rId140"/>
    <hyperlink ref="C35" r:id="rId141" display="https://support.microsoft.com/fr-fr/office/bdecartypep-bdecartypep-fonction-04b78995-da03-4813-bbd9-d74fd0f5d94b"/>
    <hyperlink ref="C38" r:id="rId142" display="https://support.microsoft.com/fr-fr/office/bdsomme-bdsomme-fonction-53181285-0c4b-4f5a-aaa3-529a322be41b"/>
    <hyperlink ref="C151" r:id="rId143"/>
    <hyperlink ref="C152" r:id="rId144"/>
    <hyperlink ref="C39" r:id="rId145" display="https://support.microsoft.com/fr-fr/office/fonction-bdvarp-eb0ba387-9cb7-45c8-81e9-0394912502fc"/>
    <hyperlink ref="C155" r:id="rId146"/>
    <hyperlink ref="C483" r:id="rId147"/>
    <hyperlink ref="C157" r:id="rId148"/>
    <hyperlink ref="C160" r:id="rId149"/>
    <hyperlink ref="C161" r:id="rId150"/>
    <hyperlink ref="C162" r:id="rId151" display="https://support.microsoft.com/fr-fr/office/erfc-erfc-fonction-736e0318-70ba-4e8b-8d08-461fe68b71b3"/>
    <hyperlink ref="C163" r:id="rId152"/>
    <hyperlink ref="C165" r:id="rId153"/>
    <hyperlink ref="C177" r:id="rId154" display="https://support.microsoft.com/fr-fr/office/euroconvert-euroconvert-fonction-79c8fd67-c665-450c-bb6c-15fc92f8345c"/>
    <hyperlink ref="C178" r:id="rId155"/>
    <hyperlink ref="C179" r:id="rId156"/>
    <hyperlink ref="C180" r:id="rId157"/>
    <hyperlink ref="C181" r:id="rId158" display="https://support.microsoft.com/fr-fr/office/fonction-expand-7433fba5-4ad1-41da-a904-d5d95808bc38"/>
    <hyperlink ref="C182" r:id="rId159"/>
    <hyperlink ref="C278" r:id="rId160" display="https://support.microsoft.com/fr-fr/office/loi-exponentielle-fonction-68ab45fd-cd6d-4887-9770-9357eb8ee06a"/>
    <hyperlink ref="C188" r:id="rId161"/>
    <hyperlink ref="C189" r:id="rId162" display="https://support.microsoft.com/fr-fr/office/fonction-factdouble-e67697ac-d214-48eb-b7b7-cce2589ecac8"/>
    <hyperlink ref="C190" r:id="rId163"/>
    <hyperlink ref="C183" r:id="rId164"/>
    <hyperlink ref="C279" r:id="rId165" display="https://support.microsoft.com/fr-fr/office/loi-f-loi-f-fonction-ecf76fba-b3f1-4e7d-a57e-6a5b7460b786"/>
    <hyperlink ref="C184" r:id="rId166"/>
    <hyperlink ref="C191" r:id="rId167"/>
    <hyperlink ref="C192" r:id="rId168"/>
    <hyperlink ref="C193" r:id="rId169"/>
    <hyperlink ref="C185" r:id="rId170"/>
    <hyperlink ref="C186" r:id="rId171"/>
    <hyperlink ref="C249" r:id="rId172" display="https://support.microsoft.com/fr-fr/office/inverse-loi-f-inverse-loi-f-fonction-4d46c97c-c368-4852-bc15-41e8e31140b1"/>
    <hyperlink ref="C194" r:id="rId173"/>
    <hyperlink ref="C195" r:id="rId174" display="https://support.microsoft.com/fr-fr/office/fisher-inverse-fonction-62504b39-415a-4284-a285-19c8e82f86bb"/>
    <hyperlink ref="C196" r:id="rId175"/>
    <hyperlink ref="C197" r:id="rId176"/>
    <hyperlink ref="C198" r:id="rId177"/>
    <hyperlink ref="C199" r:id="rId178"/>
    <hyperlink ref="C200" r:id="rId179"/>
    <hyperlink ref="C201" r:id="rId180" location="_FORECAST.ETS"/>
    <hyperlink ref="C202" r:id="rId181" location="_FORECAST.ETS.CONFINT"/>
    <hyperlink ref="C203" r:id="rId182" location="_FORECAST.ETS.SEASONALITY"/>
    <hyperlink ref="C204" r:id="rId183" location="_FORECAST.ETS.STAT"/>
    <hyperlink ref="C205" r:id="rId184" location="_FORECAST.LINEAR"/>
    <hyperlink ref="C206" r:id="rId185"/>
    <hyperlink ref="C209" r:id="rId186"/>
    <hyperlink ref="C187" r:id="rId187" display="https://support.microsoft.com/fr-fr/office/fonction-test-f-100a59e7-4108-46f8-8443-78ffacb6c0a7"/>
    <hyperlink ref="C462" r:id="rId188" display="https://support.microsoft.com/fr-fr/office/fonction-test-f-4c9e1202-53fe-428c-a737-976f6fc3f9fd"/>
    <hyperlink ref="C210" r:id="rId189"/>
    <hyperlink ref="C495" r:id="rId190" display="https://support.microsoft.com/fr-fr/office/vc-paiements-vc-paiements-fonction-bec29522-bd87-4082-bab9-a241f3fb251d"/>
    <hyperlink ref="C211" r:id="rId191"/>
    <hyperlink ref="C212" r:id="rId192"/>
    <hyperlink ref="C280" r:id="rId193" display="https://support.microsoft.com/fr-fr/office/loi-gamma-loi-gamma-fonction-7327c94d-0f05-4511-83df-1dd7ed23e19e"/>
    <hyperlink ref="C213" r:id="rId194"/>
    <hyperlink ref="C281" r:id="rId195" display="https://support.microsoft.com/fr-fr/office/loi-gamma-inverse-loi-gamma-inverse-fonction-06393558-37ab-47d0-aa63-432f99e7916d"/>
    <hyperlink ref="C214" r:id="rId196"/>
    <hyperlink ref="C215" r:id="rId197"/>
    <hyperlink ref="C216" r:id="rId198"/>
    <hyperlink ref="C217" r:id="rId199"/>
    <hyperlink ref="C218" r:id="rId200"/>
    <hyperlink ref="C219" r:id="rId201"/>
    <hyperlink ref="C268" r:id="rId202"/>
    <hyperlink ref="C113" r:id="rId203" display="https://support.microsoft.com/fr-fr/office/croissance-croissance-fonction-541a91dc-3d5e-437d-b156-21324e68b80d"/>
    <hyperlink ref="C317" r:id="rId204" display="https://support.microsoft.com/fr-fr/office/moyenne-harmonique-moyenne-harmonique-fonction-5efd9184-fab5-42f9-b1d3-57883a1d3bc6"/>
    <hyperlink ref="C221" r:id="rId205"/>
    <hyperlink ref="C222" r:id="rId206" display="https://support.microsoft.com/fr-fr/office/fonction-hexdec-8c8c3155-9f37-45a5-a3ee-ee5379ef106e"/>
    <hyperlink ref="C223" r:id="rId207" display="https://support.microsoft.com/fr-fr/office/hexoct-hexoct-fonction-54d52808-5d19-4bd0-8a63-1096a5d11912"/>
    <hyperlink ref="C225" r:id="rId208"/>
    <hyperlink ref="C226" r:id="rId209"/>
    <hyperlink ref="C227" r:id="rId210" display="https://support.microsoft.com/fr-fr/office/assemb-h-98c4ab76-10fe-4b4f-8d5f-af1c125fe8c2"/>
    <hyperlink ref="C228" r:id="rId211"/>
    <hyperlink ref="C229" r:id="rId212"/>
    <hyperlink ref="C282" r:id="rId213" display="https://support.microsoft.com/fr-fr/office/fonction-loi-hypergeometrique-23e37961-2871-4195-9629-d0b2c108a12e"/>
    <hyperlink ref="C419" r:id="rId214"/>
    <hyperlink ref="C423" r:id="rId215" display="https://support.microsoft.com/fr-fr/office/sierreur-c526fd07-caeb-47b8-8bb6-63f3e417f611"/>
    <hyperlink ref="C422" r:id="rId216" display="https://support.microsoft.com/fr-fr/office/si-non-disp-si-non-disp-fonction-6626c961-a569-42fc-a49d-79b4951fd461"/>
    <hyperlink ref="C420" r:id="rId217"/>
    <hyperlink ref="C230" r:id="rId218"/>
    <hyperlink ref="C89" r:id="rId219" display="https://support.microsoft.com/fr-fr/office/complexe-imaginaire-complexe-imaginaire-fonction-dd5952fd-473d-44d9-95a1-9a17b23e428a"/>
    <hyperlink ref="C83" r:id="rId220" display="https://support.microsoft.com/fr-fr/office/complexe-argument-complexe-argument-fonction-eed37ec1-23b3-4f59-b9f3-d340358a034a"/>
    <hyperlink ref="C84" r:id="rId221" display="https://support.microsoft.com/fr-fr/office/complexe-conjugue-complexe-conjugue-fonction-2e2fc1ea-f32b-4f9b-9de6-233853bafd42"/>
    <hyperlink ref="C85" r:id="rId222" display="https://support.microsoft.com/fr-fr/office/fonction-complexe-cos-dad75277-f592-4a6b-ad6c-be93a808a53c"/>
    <hyperlink ref="C231" r:id="rId223"/>
    <hyperlink ref="C232" r:id="rId224"/>
    <hyperlink ref="C233" r:id="rId225"/>
    <hyperlink ref="C234" r:id="rId226"/>
    <hyperlink ref="C87" r:id="rId227" display="https://support.microsoft.com/fr-fr/office/fonction-complexe-div-a505aff7-af8a-4451-8142-77ec3d74d83f"/>
    <hyperlink ref="C88" r:id="rId228" display="https://support.microsoft.com/fr-fr/office/fonction-complexe-exp-c6f8da1f-e024-4c0c-b802-a60e7147a95f"/>
    <hyperlink ref="C90" r:id="rId229" display="https://support.microsoft.com/fr-fr/office/complexe-ln-complexe-ln-fonction-32b98bcf-8b81-437c-a636-6fb3aad509d8"/>
    <hyperlink ref="C91" r:id="rId230" display="https://support.microsoft.com/fr-fr/office/fonction-complexe-log10-58200fca-e2a2-4271-8a98-ccd4360213a5"/>
    <hyperlink ref="C92" r:id="rId231" display="https://support.microsoft.com/fr-fr/office/complexe-log2-complexe-log2-fonction-152e13b4-bc79-486c-a243-e6a676878c51"/>
    <hyperlink ref="C93" r:id="rId232" display="https://support.microsoft.com/fr-fr/office/complexe-puissance-complexe-puissance-fonction-210fd2f5-f8ff-4c6a-9d60-30e34fbdef39"/>
    <hyperlink ref="C235" r:id="rId233"/>
    <hyperlink ref="C236" r:id="rId234"/>
    <hyperlink ref="C237" r:id="rId235"/>
    <hyperlink ref="C238" r:id="rId236"/>
    <hyperlink ref="C95" r:id="rId237" display="https://support.microsoft.com/fr-fr/office/fonction-complexe-sin-1ab02a39-a721-48de-82ef-f52bf37859f6"/>
    <hyperlink ref="C239" r:id="rId238"/>
    <hyperlink ref="C94" r:id="rId239" display="https://support.microsoft.com/fr-fr/office/complexe-racine-complexe-racine-fonction-e1753f80-ba11-4664-a10e-e17368396b70"/>
    <hyperlink ref="C86" r:id="rId240" display="https://support.microsoft.com/fr-fr/office/complexe-difference-complexe-difference-fonction-2e404b4d-4935-4e85-9f52-cb08b9a45054"/>
    <hyperlink ref="C96" r:id="rId241" display="https://support.microsoft.com/fr-fr/office/complexe-somme-complexe-somme-fonction-81542999-5f1c-4da6-9ffe-f1d7aaa9457f"/>
    <hyperlink ref="C240" r:id="rId242"/>
    <hyperlink ref="C241" r:id="rId243" display="https://support.microsoft.com/fr-fr/office/index-index-fonction-a5dcf0dd-996d-40a4-a822-b56b061328bd"/>
    <hyperlink ref="C242" r:id="rId244" display="https://support.microsoft.com/fr-fr/office/fonction-indirect-474b3a3a-8a26-4f44-b491-92b6306fa261"/>
    <hyperlink ref="C243" r:id="rId245" display="https://support.microsoft.com/fr-fr/office/informations-informations-fonction-725f259a-0e4b-49b3-8b52-58815c69acae"/>
    <hyperlink ref="C244" r:id="rId246"/>
    <hyperlink ref="C350" r:id="rId247" display="https://support.microsoft.com/fr-fr/office/fonction-ordonnee-origine-2a9b74e2-9d47-4772-b663-3bca70bf63ef"/>
    <hyperlink ref="C248" r:id="rId248"/>
    <hyperlink ref="C247" r:id="rId249" display="https://support.microsoft.com/fr-fr/office/intper-intper-fonction-5cce0ad6-8402-4a41-8d29-61a0b054cb6f"/>
    <hyperlink ref="C470" r:id="rId250" display="https://support.microsoft.com/fr-fr/office/tri-tri-fonction-64925eaa-9988-495b-b290-3ad0c163c1bc"/>
    <hyperlink ref="C176" r:id="rId251" display="https://support.microsoft.com/fr-fr/office/fonctions-est-0f2d7971-6019-40a0-a171-f2d869135665"/>
    <hyperlink ref="C168" r:id="rId252" display="https://support.microsoft.com/fr-fr/office/fonctions-est-0f2d7971-6019-40a0-a171-f2d869135665"/>
    <hyperlink ref="C169" r:id="rId253" display="https://support.microsoft.com/fr-fr/office/fonctions-est-0f2d7971-6019-40a0-a171-f2d869135665"/>
    <hyperlink ref="C167" r:id="rId254" display="https://support.microsoft.com/fr-fr/office/est-pair-est-pair-fonction-aa15929a-d77b-4fbb-92f4-2f479af55356"/>
    <hyperlink ref="C251" r:id="rId255"/>
    <hyperlink ref="C170" r:id="rId256" display="https://support.microsoft.com/fr-fr/office/fonctions-est-0f2d7971-6019-40a0-a171-f2d869135665"/>
    <hyperlink ref="C171" r:id="rId257" display="https://support.microsoft.com/fr-fr/office/fonctions-est-0f2d7971-6019-40a0-a171-f2d869135665"/>
    <hyperlink ref="C172" r:id="rId258" display="https://support.microsoft.com/fr-fr/office/fonctions-est-0f2d7971-6019-40a0-a171-f2d869135665"/>
    <hyperlink ref="C173" r:id="rId259" display="https://support.microsoft.com/fr-fr/office/fonctions-est-0f2d7971-6019-40a0-a171-f2d869135665"/>
    <hyperlink ref="C166" r:id="rId260" display="https://support.microsoft.com/fr-fr/office/fonctions-est-0f2d7971-6019-40a0-a171-f2d869135665"/>
    <hyperlink ref="C253" r:id="rId261" display="https://support.microsoft.com/fr-fr/office/fonction-qui-est-omise-831d6fbc-0f07-40c4-9c5b-9c73fd1d60c1"/>
    <hyperlink ref="C174" r:id="rId262"/>
    <hyperlink ref="C175" r:id="rId263" display="https://support.microsoft.com/fr-fr/office/fonctions-est-0f2d7971-6019-40a0-a171-f2d869135665"/>
    <hyperlink ref="C252" r:id="rId264"/>
    <hyperlink ref="C254" r:id="rId265"/>
    <hyperlink ref="C255" r:id="rId266"/>
    <hyperlink ref="C257" r:id="rId267"/>
    <hyperlink ref="C261" r:id="rId268"/>
    <hyperlink ref="C262" r:id="rId269" display="https://support.microsoft.com/fr-fr/office/fonction-lambda-bd212d27-1cd1-4321-a34a-ccbf254b8b67"/>
    <hyperlink ref="C220" r:id="rId270"/>
    <hyperlink ref="C263" r:id="rId271"/>
    <hyperlink ref="C264" r:id="rId272"/>
    <hyperlink ref="C328" r:id="rId273" display="https://support.microsoft.com/fr-fr/office/nbcar-lenb-fonctions-29236f94-cedc-429d-affd-b5e33d2c67cb"/>
    <hyperlink ref="C265" r:id="rId274" display="https://support.microsoft.com/fr-fr/office/fonction-let-34842dd8-b92b-4d3f-b325-b8b8f9908999"/>
    <hyperlink ref="C148" r:id="rId275"/>
    <hyperlink ref="C269" r:id="rId276"/>
    <hyperlink ref="C270" r:id="rId277" display="https://support.microsoft.com/fr-fr/office/fonction-log-4e82f196-1ca9-4747-8fb0-6c4a3abb3280"/>
    <hyperlink ref="C271" r:id="rId278" display="https://support.microsoft.com/fr-fr/office/log10-log10-fonction-c75b881b-49dd-44fb-b6f4-37e3486a0211"/>
    <hyperlink ref="C274" r:id="rId279" display="https://support.microsoft.com/fr-fr/office/logreg-logreg-fonction-f27462d8-3657-4030-866b-a272c1d18b4b"/>
    <hyperlink ref="C285" r:id="rId280" display="https://support.microsoft.com/fr-fr/office/loi-lognormale-inverse-fonction-0bd7631a-2725-482b-afb4-de23df77acfe"/>
    <hyperlink ref="C272" r:id="rId281"/>
    <hyperlink ref="C284" r:id="rId282" display="https://support.microsoft.com/fr-fr/office/loi-lognormale-loi-lognormale-fonction-f8d194cb-9ee3-4034-8c75-1bdb3884100b"/>
    <hyperlink ref="C273" r:id="rId283"/>
    <hyperlink ref="C294" r:id="rId284"/>
    <hyperlink ref="C295" r:id="rId285"/>
    <hyperlink ref="C296" r:id="rId286" display="https://support.microsoft.com/fr-fr/office/fonction-makearray-b80da5ad-b338-4149-a523-5b221da09097"/>
    <hyperlink ref="C158" r:id="rId287"/>
    <hyperlink ref="C298" r:id="rId288"/>
    <hyperlink ref="C300" r:id="rId289" display="https://support.microsoft.com/fr-fr/office/maxa-maxa-fonction-814bda1e-3840-4bff-9365-2f59ac2ee62d"/>
    <hyperlink ref="C299" r:id="rId290"/>
    <hyperlink ref="C139" r:id="rId291" display="https://support.microsoft.com/fr-fr/office/determat-determat-fonction-e7bfa857-3834-422b-b871-0ffd03717020"/>
    <hyperlink ref="C301" r:id="rId292"/>
    <hyperlink ref="C302" r:id="rId293"/>
    <hyperlink ref="C305" r:id="rId294"/>
    <hyperlink ref="C306" r:id="rId295"/>
    <hyperlink ref="C307" r:id="rId296"/>
    <hyperlink ref="C308" r:id="rId297"/>
    <hyperlink ref="C309" r:id="rId298"/>
    <hyperlink ref="C250" r:id="rId299" display="https://support.microsoft.com/fr-fr/office/inversemat-inversemat-fonction-11f55086-adde-4c9f-8eb9-59da2d72efc6"/>
    <hyperlink ref="C310" r:id="rId300"/>
    <hyperlink ref="C380" r:id="rId301" display="https://support.microsoft.com/fr-fr/office/fonction-produitmat-40593ed7-a3cd-4b6b-b9a3-e4ad3c7245eb"/>
    <hyperlink ref="C311" r:id="rId302" display="https://support.microsoft.com/fr-fr/office/mod-fonction-9b6cd169-b6ee-406a-a97b-edf2a9dc24f3"/>
    <hyperlink ref="C312" r:id="rId303" display="https://support.microsoft.com/fr-fr/office/mode-mode-fonction-e45192ce-9122-4980-82ed-4bdc34973120"/>
    <hyperlink ref="C313" r:id="rId304" display="https://support.microsoft.com/fr-fr/office/mode-multiple-mode-multiple-fonction-50fd9464-b2ba-4191-b57a-39446689ae8c"/>
    <hyperlink ref="C314" r:id="rId305" display="https://support.microsoft.com/fr-fr/office/mode-simple-mode-simple-fonction-f1267c16-66c6-4386-959f-8fba5f8bb7f8"/>
    <hyperlink ref="C315" r:id="rId306"/>
    <hyperlink ref="C319" r:id="rId307"/>
    <hyperlink ref="C320" r:id="rId308" display="https://support.microsoft.com/fr-fr/office/multinomiale-multinomiale-fonction-6fa6373c-6533-41a2-a45e-a56db1db1bf6"/>
    <hyperlink ref="C297" r:id="rId309"/>
    <hyperlink ref="C321" r:id="rId310"/>
    <hyperlink ref="C322" r:id="rId311" display="https://support.microsoft.com/fr-fr/office/fonction-na-5469c2d1-a90c-4fb5-9bbc-64bd9bb6b47c"/>
    <hyperlink ref="C331" r:id="rId312"/>
    <hyperlink ref="C277" r:id="rId313" display="https://support.microsoft.com/fr-fr/office/loi-binomiale-neg-fonction-f59b0a37-bae2-408d-b115-a315609ba714"/>
    <hyperlink ref="C332" r:id="rId314"/>
    <hyperlink ref="C333" r:id="rId315"/>
    <hyperlink ref="C335" r:id="rId316"/>
    <hyperlink ref="C336" r:id="rId317"/>
    <hyperlink ref="C286" r:id="rId318" display="https://support.microsoft.com/fr-fr/office/loi-normale-loi-normale-fonction-126db625-c53e-4591-9a22-c9ff422d6d58"/>
    <hyperlink ref="C287" r:id="rId319" display="https://support.microsoft.com/fr-fr/office/fonction-loi-normale-inverse-87981ab8-2de0-4cb0-b1aa-e21d4cb879b8"/>
    <hyperlink ref="C337" r:id="rId320"/>
    <hyperlink ref="C338" r:id="rId321"/>
    <hyperlink ref="C288" r:id="rId322" display="https://support.microsoft.com/fr-fr/office/loi-normale-standard-fonction-463369ea-0345-445d-802a-4ff0d6ce7cac"/>
    <hyperlink ref="C339" r:id="rId323"/>
    <hyperlink ref="C289" r:id="rId324" display="https://support.microsoft.com/fr-fr/office/fonction-loi-normale-standard-inverse-8d1bce66-8e4d-4f3b-967c-30eed61f019d"/>
    <hyperlink ref="C340" r:id="rId325"/>
    <hyperlink ref="C341" r:id="rId326"/>
    <hyperlink ref="C342" r:id="rId327"/>
    <hyperlink ref="C488" r:id="rId328" display="https://support.microsoft.com/fr-fr/office/fonction-van-8672cb67-2576-4d07-b67b-ac28acf2a568"/>
    <hyperlink ref="C343" r:id="rId329"/>
    <hyperlink ref="C344" r:id="rId330"/>
    <hyperlink ref="C345" r:id="rId331" display="https://support.microsoft.com/fr-fr/office/fonction-octdec-87606014-cb98-44b2-8dbb-e48f8ced1554"/>
    <hyperlink ref="C346" r:id="rId332" display="https://support.microsoft.com/fr-fr/office/octhex-octhex-fonction-912175b4-d497-41b4-a029-221f051b858f"/>
    <hyperlink ref="C347" r:id="rId333"/>
    <hyperlink ref="C348" r:id="rId334"/>
    <hyperlink ref="C400" r:id="rId335" display="https://support.microsoft.com/fr-fr/office/rend-pcoupon-irreg-rend-pcoupon-irreg-fonction-66bc8b7b-6501-4c93-9ce3-2fd16220fe37"/>
    <hyperlink ref="C374" r:id="rId336" display="https://support.microsoft.com/fr-fr/office/prix-dcoupon-irreg-prix-dcoupon-irreg-fonction-fb657749-d200-4902-afaf-ed5445027fc4"/>
    <hyperlink ref="C399" r:id="rId337" display="https://support.microsoft.com/fr-fr/office/rend-dcoupon-irreg-rend-dcoupon-irreg-fonction-c873d088-cf40-435f-8d41-c8232fee9238"/>
    <hyperlink ref="C133" r:id="rId338" display="https://support.microsoft.com/fr-fr/office/decaler-decaler-fonction-c8de19ae-dd79-4b9b-a14e-b4d906d11b66"/>
    <hyperlink ref="C349" r:id="rId339"/>
    <hyperlink ref="C353" r:id="rId340"/>
    <hyperlink ref="C354" r:id="rId341" display="https://support.microsoft.com/fr-fr/office/fonction-pearson-0c3e30fc-e5af-49c4-808a-3ef66e034c18"/>
    <hyperlink ref="C356" r:id="rId342"/>
    <hyperlink ref="C357" r:id="rId343"/>
    <hyperlink ref="C62" r:id="rId344" display="https://support.microsoft.com/fr-fr/office/fonction-centile-91b43a53-543c-4708-93de-d626debdddca"/>
    <hyperlink ref="C358" r:id="rId345"/>
    <hyperlink ref="C359" r:id="rId346"/>
    <hyperlink ref="C391" r:id="rId347" display="https://support.microsoft.com/fr-fr/office/rang-pourcentage-rang-pourcentage-fonction-f1b5836c-9619-4847-9fc9-080ec9024442"/>
    <hyperlink ref="C360" r:id="rId348"/>
    <hyperlink ref="C361" r:id="rId349"/>
    <hyperlink ref="C363" r:id="rId350"/>
    <hyperlink ref="C364" r:id="rId351" display="https://support.microsoft.com/fr-fr/office/phon%C3%A9tique-phon%C3%A9tique-fonction-9a329dac-0c0f-42f8-9a55-639086988554"/>
    <hyperlink ref="C365" r:id="rId352"/>
    <hyperlink ref="C368" r:id="rId353"/>
    <hyperlink ref="C369" r:id="rId354"/>
    <hyperlink ref="C290" r:id="rId355" display="https://support.microsoft.com/fr-fr/office/loi-poisson-fonction-d81f7294-9d7c-4f75-bc23-80aa8624173a"/>
    <hyperlink ref="C370" r:id="rId356"/>
    <hyperlink ref="C371" r:id="rId357"/>
    <hyperlink ref="C376" r:id="rId358" display="https://support.microsoft.com/fr-fr/office/prix-titre-prix-titre-fonction-3ea9deac-8dfa-436f-a7c8-17ea02c21b0a"/>
    <hyperlink ref="C485" r:id="rId359" display="https://support.microsoft.com/fr-fr/office/valeur-encaissement-valeur-encaissement-fonction-d06ad7c1-380e-4be7-9fd9-75e3079acfd3"/>
    <hyperlink ref="C377" r:id="rId360" display="https://support.microsoft.com/fr-fr/office/fonction-prix-titre-echeance-52c3b4da-bc7e-476a-989f-a95f675cae77"/>
    <hyperlink ref="C378" r:id="rId361"/>
    <hyperlink ref="C379" r:id="rId362"/>
    <hyperlink ref="C381" r:id="rId363"/>
    <hyperlink ref="C383" r:id="rId364"/>
    <hyperlink ref="C384" r:id="rId365" display="https://support.microsoft.com/fr-fr/office/fonction-quartile-93cf8f62-60cd-4fdb-8a92-8451041e1a2a"/>
    <hyperlink ref="C385" r:id="rId366"/>
    <hyperlink ref="C386" r:id="rId367"/>
    <hyperlink ref="C387" r:id="rId368"/>
    <hyperlink ref="C389" r:id="rId369" display="https://support.microsoft.com/fr-fr/office/radians-fonction-ac409508-3d48-45f5-ac02-1497c92de5bf"/>
    <hyperlink ref="C12" r:id="rId370" display="https://support.microsoft.com/fr-fr/office/alea-alea-fonction-4cbfa695-8869-4788-8d90-021ea9f5be73"/>
    <hyperlink ref="C454" r:id="rId371"/>
    <hyperlink ref="C13" r:id="rId372" display="https://support.microsoft.com/fr-fr/office/alea-entre-bornes-alea-entre-bornes-fonction-4cc7f0d1-87dc-4eb7-987f-a469ab381685"/>
    <hyperlink ref="C393" r:id="rId373"/>
    <hyperlink ref="C394" r:id="rId374"/>
    <hyperlink ref="C390" r:id="rId375" display="https://support.microsoft.com/fr-fr/office/rang-rang-fonction-6a2fc49d-1831-4a03-9d8c-c279cf99f723"/>
    <hyperlink ref="C395" r:id="rId376"/>
    <hyperlink ref="C486" r:id="rId377" display="https://support.microsoft.com/fr-fr/office/valeur-nominale-valeur-nominale-fonction-7a3f8b93-6611-4f81-8576-828312c9b5e5"/>
    <hyperlink ref="C397" r:id="rId378" display="https://support.microsoft.com/fr-fr/office/fonction-r%C3%A9duire-42e39910-b345-45f3-84b8-0642b568b7cb"/>
    <hyperlink ref="C398" r:id="rId379"/>
    <hyperlink ref="C404" r:id="rId380"/>
    <hyperlink ref="C405" r:id="rId381" display="https://support.microsoft.com/fr-fr/office/rept-fonction-04c4d778-e712-43b4-9c15-d656582bb061"/>
    <hyperlink ref="C147" r:id="rId382" display="https://support.microsoft.com/fr-fr/office/droite-droiteb-fonctions-240267ee-9afa-4639-a02b-f19e1786cf2f"/>
    <hyperlink ref="C406" r:id="rId383"/>
    <hyperlink ref="C407" r:id="rId384"/>
    <hyperlink ref="C20" r:id="rId385" display="https://support.microsoft.com/fr-fr/office/arrondi-inf-2ec94c73-241f-4b01-8c6f-17e6d7968f53"/>
    <hyperlink ref="C21" r:id="rId386" display="https://support.microsoft.com/fr-fr/office/arrondi-sup-f8bc9b23-e795-47db-8703-db171d0c42a7"/>
    <hyperlink ref="C266" r:id="rId387" display="https://support.microsoft.com/fr-fr/office/ligne-ligne-fonction-3a63b74a-c4d0-4093-b49a-e76eb49a6d8d"/>
    <hyperlink ref="C267" r:id="rId388" display="https://support.microsoft.com/fr-fr/office/lignes-lignes-fonction-b592593e-3fc2-47f2-bec1-bda493811597"/>
    <hyperlink ref="C408" r:id="rId389"/>
    <hyperlink ref="C77" r:id="rId390" display="https://support.microsoft.com/fr-fr/office/coefficient-determination-coefficient-determination-fonction-d7161715-250d-4a01-b80d-a8364f2be08f"/>
    <hyperlink ref="C409" r:id="rId391"/>
    <hyperlink ref="C410" r:id="rId392" display="https://support.microsoft.com/fr-fr/office/fonction-num%C3%A9riser-d58dfd11-9969-4439-b2dc-e7062724de29"/>
    <hyperlink ref="C64" r:id="rId393"/>
    <hyperlink ref="C411" r:id="rId394"/>
    <hyperlink ref="C412" r:id="rId395"/>
    <hyperlink ref="C413" r:id="rId396"/>
    <hyperlink ref="C414" r:id="rId397"/>
    <hyperlink ref="C415" r:id="rId398"/>
    <hyperlink ref="C417" r:id="rId399"/>
    <hyperlink ref="C418" r:id="rId400"/>
    <hyperlink ref="C424" r:id="rId401"/>
    <hyperlink ref="C425" r:id="rId402" display="https://support.microsoft.com/fr-fr/office/sin-sin-fonction-cf0e3432-8b9e-483c-bc55-a76651c95602"/>
    <hyperlink ref="C426" r:id="rId403" display="https://support.microsoft.com/fr-fr/office/sinh-fonction-1e4e8b9f-2b65-43fc-ab8a-0a37f4081fa7"/>
    <hyperlink ref="C427" r:id="rId404"/>
    <hyperlink ref="C428" r:id="rId405"/>
    <hyperlink ref="C429" r:id="rId406"/>
    <hyperlink ref="C355" r:id="rId407" display="https://support.microsoft.com/fr-fr/office/pente-pente-fonction-11fb8f97-3117-4813-98aa-61d7e01276b9"/>
    <hyperlink ref="C362" r:id="rId408" display="https://support.microsoft.com/fr-fr/office/fonction-petite-valeur-17da8222-7c82-42b2-961b-14c45384df07"/>
    <hyperlink ref="C471" r:id="rId409"/>
    <hyperlink ref="C473" r:id="rId410"/>
    <hyperlink ref="C437" r:id="rId411"/>
    <hyperlink ref="C388" r:id="rId412" display="https://support.microsoft.com/fr-fr/office/fonction-racine-pi-1fb4e63f-9b51-46d6-ad68-b3e7a8b519b4"/>
    <hyperlink ref="C438" r:id="rId413"/>
    <hyperlink ref="C224" r:id="rId414"/>
    <hyperlink ref="C153" r:id="rId415" display="https://support.microsoft.com/fr-fr/office/ecartype-fonction-51fecaaa-231e-4bbb-9230-33650a72c9b0"/>
    <hyperlink ref="C439" r:id="rId416"/>
    <hyperlink ref="C440" r:id="rId417"/>
    <hyperlink ref="C441" r:id="rId418" display="https://support.microsoft.com/fr-fr/office/stdeva-stdeva-fonction-5ff38888-7ea5-48de-9a6d-11ed73b29e9d"/>
    <hyperlink ref="C154" r:id="rId419" display="https://support.microsoft.com/fr-fr/office/fonction-ecartypep-1f7c1c88-1bec-4422-8242-e9f7dc8bb195"/>
    <hyperlink ref="C442" r:id="rId420"/>
    <hyperlink ref="C164" r:id="rId421" display="https://support.microsoft.com/fr-fr/office/erreur-type-xy-erreur-type-xy-fonction-6ce74b2c-449d-4a6e-b9ac-f9cef5ba48ab"/>
    <hyperlink ref="C443" r:id="rId422"/>
    <hyperlink ref="C444" r:id="rId423"/>
    <hyperlink ref="C430" r:id="rId424" display="https://support.microsoft.com/fr-fr/office/somme-somme-fonction-043e1c7d-7726-4e80-8f32-07b23e057f89"/>
    <hyperlink ref="C432" r:id="rId425" display="https://support.microsoft.com/fr-fr/office/somme-si-somme-si-fonction-169b8c99-c05c-4483-a712-1697a653039b"/>
    <hyperlink ref="C445" r:id="rId426"/>
    <hyperlink ref="C436" r:id="rId427" display="https://support.microsoft.com/fr-fr/office/sommeprod-sommeprod-fonction-16753e75-9f68-4874-94ac-4d2145a2fd2e"/>
    <hyperlink ref="C431" r:id="rId428" display="https://support.microsoft.com/fr-fr/office/somme-carres-somme-carres-fonction-e3313c02-51cc-4963-aae6-31442d9ec307"/>
    <hyperlink ref="C433" r:id="rId429" display="https://support.microsoft.com/fr-fr/office/fonction-somme-x2my2-9e599cc5-5399-48e9-a5e0-e37812dfa3e9"/>
    <hyperlink ref="C434" r:id="rId430" display="https://support.microsoft.com/fr-fr/office/somme-x2py2-somme-x2py2-fonction-826b60b4-0aa2-4e5e-81d2-be704d3d786f"/>
    <hyperlink ref="C435" r:id="rId431" display="https://support.microsoft.com/fr-fr/office/fonction-somme-xmy2-9d144ac1-4d79-43de-b524-e2ecee23b299"/>
    <hyperlink ref="C421" r:id="rId432" display="https://support.microsoft.com/fr-fr/office/si-multiple-si-multiple-fonction-47ab33c0-28ce-4530-8a45-d532ec4aa25e"/>
    <hyperlink ref="C446" r:id="rId433"/>
    <hyperlink ref="C447" r:id="rId434"/>
    <hyperlink ref="C456" r:id="rId435"/>
    <hyperlink ref="C457" r:id="rId436" display="https://support.microsoft.com/fr-fr/office/fonction-tanh-017222f0-a0c3-4f69-9787-b3202295dc6c"/>
    <hyperlink ref="C372" r:id="rId437" display="https://support.microsoft.com/fr-fr/office/fonction-take-25382ff1-5da1-4f78-ab43-f33bd2e4e003"/>
    <hyperlink ref="C458" r:id="rId438"/>
    <hyperlink ref="C373" r:id="rId439" display="https://support.microsoft.com/fr-fr/office/prix-bon-tresor-prix-bon-tresor-fonction-eacca992-c29d-425a-9eb8-0513fe6035a2"/>
    <hyperlink ref="C401" r:id="rId440" display="https://support.microsoft.com/fr-fr/office/rendement-bon-tresor-rendement-bon-tresor-fonction-6d381232-f4b0-4cd5-8e97-45b9c03468ba"/>
    <hyperlink ref="C448" r:id="rId441"/>
    <hyperlink ref="C450" r:id="rId442"/>
    <hyperlink ref="C291" r:id="rId443" display="https://support.microsoft.com/fr-fr/office/loi-student-fonction-630a7695-4021-4853-9468-4a1f9dcdd192"/>
    <hyperlink ref="C466" r:id="rId444"/>
    <hyperlink ref="C468" r:id="rId445" display="https://support.microsoft.com/fr-fr/office/fonction-textafter-c8db2546-5b51-416a-9690-c7e6722e90b4"/>
    <hyperlink ref="C467" r:id="rId446" display="https://support.microsoft.com/fr-fr/office/fonction-texte-precedent-d099c28a-dba8-448e-ac6c-f086d0fa1b29"/>
    <hyperlink ref="C258" r:id="rId447" display="https://support.microsoft.com/fr-fr/office/joindre-texte-joindre-texte-fonction-357b449a-ec91-49d0-80c3-0e8fc845691c"/>
    <hyperlink ref="C208" r:id="rId448" display="https://support.microsoft.com/fr-fr/office/fonction-textsplit-b1ca414e-4c21-4ca0-b1b7-bdecace8a6e7"/>
    <hyperlink ref="C459" r:id="rId449"/>
    <hyperlink ref="C460" r:id="rId450" display="https://support.microsoft.com/fr-fr/office/tempsval-fonction-0b615c12-33d8-4431-bf3d-f3eb6d186645"/>
    <hyperlink ref="C451" r:id="rId451"/>
    <hyperlink ref="C452" r:id="rId452"/>
    <hyperlink ref="C292" r:id="rId453" display="https://support.microsoft.com/fr-fr/office/fonction-loi-student-inverse-a7c85b9d-90f5-41fe-9ca5-1cd2f3e1ed7c"/>
    <hyperlink ref="C118" r:id="rId454" display="https://support.microsoft.com/fr-fr/office/fonction-tocol-22839d9b-0b55-4fc1-b4e6-2761f8f122ed"/>
    <hyperlink ref="C119" r:id="rId455" display="https://support.microsoft.com/fr-fr/office/fonction-torow-b90d0964-a7d9-44b7-816b-ffa5c2fe2289"/>
    <hyperlink ref="C29" r:id="rId456"/>
    <hyperlink ref="C469" r:id="rId457" display="https://support.microsoft.com/fr-fr/office/transpose-transpose-fonction-ed039415-ed8a-4a81-93e9-4b6dfac76027"/>
    <hyperlink ref="C461" r:id="rId458" display="https://support.microsoft.com/fr-fr/office/tendance-tendance-fonction-e2f135f0-8827-4096-9873-9a7cf7b51ef1"/>
    <hyperlink ref="C474" r:id="rId459"/>
    <hyperlink ref="C475" r:id="rId460"/>
    <hyperlink ref="C476" r:id="rId461"/>
    <hyperlink ref="C477" r:id="rId462"/>
    <hyperlink ref="C453" r:id="rId463" display="https://support.microsoft.com/fr-fr/office/fonction-t-test-d4e08ec3-c545-485f-962e-276f7cbed055"/>
    <hyperlink ref="C464" r:id="rId464" display="https://support.microsoft.com/fr-fr/office/fonction-test-student-1696ffc1-4811-40fd-9d13-a0eaad83c7ae"/>
    <hyperlink ref="C478" r:id="rId465"/>
    <hyperlink ref="C479" r:id="rId466"/>
    <hyperlink ref="C480" r:id="rId467"/>
    <hyperlink ref="C481" r:id="rId468"/>
    <hyperlink ref="C482" r:id="rId469"/>
    <hyperlink ref="C74" r:id="rId470" display="https://support.microsoft.com/fr-fr/office/cnum-cnum-fonction-257d0108-07dc-437d-ae1c-bc2d3953d8c2"/>
    <hyperlink ref="C484" r:id="rId471" display="https://support.microsoft.com/fr-fr/office/fonction-valeur-en-texte-5fff61a2-301a-4ab2-9ffa-0a5242a08fea"/>
    <hyperlink ref="C489" r:id="rId472" display="https://support.microsoft.com/fr-fr/office/var-fonction-1f2b7ab2-954d-4e17-ba2c-9e58b15a7da2"/>
    <hyperlink ref="C490" r:id="rId473"/>
    <hyperlink ref="C492" r:id="rId474"/>
    <hyperlink ref="C493" r:id="rId475" display="https://support.microsoft.com/fr-fr/office/vara-fonction-3de77469-fa3a-47b4-85fd-81758a1e1d07"/>
    <hyperlink ref="C491" r:id="rId476" display="https://support.microsoft.com/fr-fr/office/var-p-fonction-26a541c4-ecee-464d-a731-bd4c575b1a6b"/>
    <hyperlink ref="C494" r:id="rId477"/>
    <hyperlink ref="C496" r:id="rId478"/>
    <hyperlink ref="C497" r:id="rId479"/>
    <hyperlink ref="C25" r:id="rId480" display="https://support.microsoft.com/fr-fr/office/assemb-v-a4b86897-be0f-48fc-adca-fcc10d795a9c"/>
    <hyperlink ref="C416" r:id="rId481"/>
    <hyperlink ref="C498" r:id="rId482"/>
    <hyperlink ref="C334" r:id="rId483" display="https://support.microsoft.com/fr-fr/office/fonction-no-semaine-e5c43a03-b4ab-426c-b411-b18c13c75340"/>
    <hyperlink ref="C293" r:id="rId484" display="https://support.microsoft.com/fr-fr/office/loi-weibull-loi-weibull-fonction-b83dc2c6-260b-4754-bef2-633196f6fdcc"/>
    <hyperlink ref="C499" r:id="rId485"/>
    <hyperlink ref="C500" r:id="rId486"/>
    <hyperlink ref="C501" r:id="rId487"/>
    <hyperlink ref="C351" r:id="rId488" display="https://support.microsoft.com/fr-fr/office/fonctions-wrapcols-d038b05a-57b7-4ee0-be94-ded0792511e2"/>
    <hyperlink ref="C352" r:id="rId489" display="https://support.microsoft.com/fr-fr/office/fonction-wraprows-796825f3-975a-4cee-9c84-1bbddf60ade0"/>
    <hyperlink ref="C472" r:id="rId490"/>
    <hyperlink ref="C396" r:id="rId491"/>
    <hyperlink ref="C159" r:id="rId492"/>
    <hyperlink ref="C502" r:id="rId493"/>
    <hyperlink ref="C503" r:id="rId494"/>
    <hyperlink ref="C504" r:id="rId495"/>
    <hyperlink ref="C207" r:id="rId496" display="https://support.microsoft.com/fr-fr/office/fraction-annee-fraction-annee-fonction-3844141e-c76d-4143-82b6-208454ddc6a8"/>
    <hyperlink ref="C505" r:id="rId497"/>
    <hyperlink ref="C402" r:id="rId498" display="https://support.microsoft.com/fr-fr/office/fonction-rendement-simple-a9dbdbae-7dae-46de-b995-615faffaaed7"/>
    <hyperlink ref="C403" r:id="rId499"/>
    <hyperlink ref="C506" r:id="rId500"/>
    <hyperlink ref="C465" r:id="rId501" display="https://support.microsoft.com/fr-fr/office/fonction-test-z-8f33be8a-6bd6-4ecc-8e3a-d9a4420c4a6a"/>
    <hyperlink ref="C156" r:id="rId502"/>
    <hyperlink ref="C449" r:id="rId503"/>
  </hyperlinks>
  <pageMargins left="0.70866141732283472" right="0.70866141732283472" top="0.74803149606299213" bottom="0.74803149606299213" header="0.31496062992125984" footer="0.31496062992125984"/>
  <pageSetup paperSize="9" orientation="portrait" horizontalDpi="1200" verticalDpi="1200" r:id="rId504"/>
  <headerFooter>
    <oddFooter>&amp;C&amp;G</oddFooter>
  </headerFooter>
  <drawing r:id="rId505"/>
  <legacyDrawingHF r:id="rId50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85DA"/>
  </sheetPr>
  <dimension ref="A1:D21"/>
  <sheetViews>
    <sheetView zoomScaleNormal="100" workbookViewId="0">
      <selection activeCell="A2" sqref="A2"/>
    </sheetView>
  </sheetViews>
  <sheetFormatPr baseColWidth="10" defaultRowHeight="15" x14ac:dyDescent="0.25"/>
  <cols>
    <col min="1" max="1" width="3" customWidth="1"/>
    <col min="2" max="2" width="15.42578125" customWidth="1"/>
  </cols>
  <sheetData>
    <row r="1" spans="1:4" x14ac:dyDescent="0.25">
      <c r="A1" s="91" t="s">
        <v>2286</v>
      </c>
    </row>
    <row r="3" spans="1:4" x14ac:dyDescent="0.25">
      <c r="B3" s="222" t="s">
        <v>2287</v>
      </c>
    </row>
    <row r="5" spans="1:4" ht="58.5" x14ac:dyDescent="0.25">
      <c r="B5" s="243" t="s">
        <v>2288</v>
      </c>
      <c r="C5" s="223" t="s">
        <v>1645</v>
      </c>
      <c r="D5" s="224" t="s">
        <v>2259</v>
      </c>
    </row>
    <row r="6" spans="1:4" x14ac:dyDescent="0.25">
      <c r="B6" t="s">
        <v>2260</v>
      </c>
      <c r="C6">
        <v>101</v>
      </c>
      <c r="D6">
        <v>89.752192806650726</v>
      </c>
    </row>
    <row r="7" spans="1:4" x14ac:dyDescent="0.25">
      <c r="B7" t="s">
        <v>2261</v>
      </c>
      <c r="C7">
        <v>15</v>
      </c>
      <c r="D7">
        <v>29.662738663144559</v>
      </c>
    </row>
    <row r="8" spans="1:4" x14ac:dyDescent="0.25">
      <c r="B8" t="s">
        <v>2262</v>
      </c>
      <c r="C8">
        <v>231</v>
      </c>
      <c r="D8">
        <v>152</v>
      </c>
    </row>
    <row r="9" spans="1:4" x14ac:dyDescent="0.25">
      <c r="B9" t="s">
        <v>2263</v>
      </c>
      <c r="C9">
        <v>20</v>
      </c>
      <c r="D9">
        <v>75.014961430571574</v>
      </c>
    </row>
    <row r="10" spans="1:4" x14ac:dyDescent="0.25">
      <c r="B10" t="s">
        <v>2264</v>
      </c>
      <c r="C10">
        <v>90</v>
      </c>
      <c r="D10">
        <v>8.3057421945327157</v>
      </c>
    </row>
    <row r="11" spans="1:4" x14ac:dyDescent="0.25">
      <c r="B11" t="s">
        <v>2265</v>
      </c>
      <c r="C11">
        <v>200</v>
      </c>
      <c r="D11">
        <v>3.0103278296324301</v>
      </c>
    </row>
    <row r="12" spans="1:4" x14ac:dyDescent="0.25">
      <c r="B12" t="s">
        <v>2266</v>
      </c>
      <c r="C12">
        <v>3</v>
      </c>
      <c r="D12">
        <v>73.543596270314268</v>
      </c>
    </row>
    <row r="13" spans="1:4" x14ac:dyDescent="0.25">
      <c r="B13" t="s">
        <v>2267</v>
      </c>
      <c r="C13">
        <v>28</v>
      </c>
      <c r="D13">
        <v>66.093326182615357</v>
      </c>
    </row>
    <row r="14" spans="1:4" x14ac:dyDescent="0.25">
      <c r="B14" t="s">
        <v>2268</v>
      </c>
      <c r="C14">
        <v>20</v>
      </c>
      <c r="D14">
        <v>36.058924742061301</v>
      </c>
    </row>
    <row r="15" spans="1:4" x14ac:dyDescent="0.25">
      <c r="B15" t="s">
        <v>2269</v>
      </c>
      <c r="C15">
        <v>0</v>
      </c>
      <c r="D15">
        <v>64.061252245198062</v>
      </c>
    </row>
    <row r="16" spans="1:4" x14ac:dyDescent="0.25">
      <c r="B16" t="s">
        <v>2270</v>
      </c>
      <c r="C16">
        <v>14</v>
      </c>
      <c r="D16">
        <v>12.966490309956502</v>
      </c>
    </row>
    <row r="17" spans="2:4" x14ac:dyDescent="0.25">
      <c r="B17" t="s">
        <v>2271</v>
      </c>
      <c r="C17">
        <v>2</v>
      </c>
      <c r="D17">
        <v>32.059136423138966</v>
      </c>
    </row>
    <row r="18" spans="2:4" x14ac:dyDescent="0.25">
      <c r="B18" t="s">
        <v>2260</v>
      </c>
      <c r="C18">
        <v>9</v>
      </c>
      <c r="D18">
        <v>6.6973309168817154</v>
      </c>
    </row>
    <row r="19" spans="2:4" x14ac:dyDescent="0.25">
      <c r="B19" t="s">
        <v>2261</v>
      </c>
      <c r="C19">
        <v>64</v>
      </c>
      <c r="D19">
        <v>59.665611769800854</v>
      </c>
    </row>
    <row r="20" spans="2:4" x14ac:dyDescent="0.25">
      <c r="B20" t="s">
        <v>2262</v>
      </c>
      <c r="C20">
        <v>23</v>
      </c>
      <c r="D20">
        <v>2.4729540424478826</v>
      </c>
    </row>
    <row r="21" spans="2:4" x14ac:dyDescent="0.25">
      <c r="B21" t="s">
        <v>2263</v>
      </c>
      <c r="C21">
        <v>12</v>
      </c>
      <c r="D21">
        <v>65.59931376315977</v>
      </c>
    </row>
  </sheetData>
  <autoFilter ref="B5:D21"/>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85DA"/>
  </sheetPr>
  <dimension ref="A1:D181"/>
  <sheetViews>
    <sheetView zoomScaleNormal="100" workbookViewId="0">
      <selection activeCell="A2" sqref="A2"/>
    </sheetView>
  </sheetViews>
  <sheetFormatPr baseColWidth="10" defaultRowHeight="15" x14ac:dyDescent="0.25"/>
  <cols>
    <col min="1" max="1" width="3" customWidth="1"/>
    <col min="2" max="2" width="15.42578125" customWidth="1"/>
  </cols>
  <sheetData>
    <row r="1" spans="1:4" x14ac:dyDescent="0.25">
      <c r="A1" s="91" t="s">
        <v>2286</v>
      </c>
    </row>
    <row r="3" spans="1:4" x14ac:dyDescent="0.25">
      <c r="B3" s="222" t="s">
        <v>2287</v>
      </c>
    </row>
    <row r="5" spans="1:4" x14ac:dyDescent="0.25">
      <c r="B5" s="244" t="s">
        <v>2288</v>
      </c>
      <c r="C5" s="242" t="s">
        <v>1645</v>
      </c>
      <c r="D5" s="245" t="s">
        <v>2259</v>
      </c>
    </row>
    <row r="6" spans="1:4" x14ac:dyDescent="0.25">
      <c r="B6" t="s">
        <v>2260</v>
      </c>
      <c r="C6">
        <v>101</v>
      </c>
      <c r="D6">
        <v>89.752192806650726</v>
      </c>
    </row>
    <row r="7" spans="1:4" x14ac:dyDescent="0.25">
      <c r="B7" t="s">
        <v>2261</v>
      </c>
      <c r="C7">
        <v>15</v>
      </c>
      <c r="D7">
        <v>29.662738663144559</v>
      </c>
    </row>
    <row r="8" spans="1:4" x14ac:dyDescent="0.25">
      <c r="B8" t="s">
        <v>2262</v>
      </c>
      <c r="C8">
        <v>231</v>
      </c>
      <c r="D8">
        <v>152</v>
      </c>
    </row>
    <row r="9" spans="1:4" x14ac:dyDescent="0.25">
      <c r="B9" t="s">
        <v>2263</v>
      </c>
      <c r="C9">
        <v>20</v>
      </c>
      <c r="D9">
        <v>75.014961430571574</v>
      </c>
    </row>
    <row r="10" spans="1:4" x14ac:dyDescent="0.25">
      <c r="B10" t="s">
        <v>2264</v>
      </c>
      <c r="C10">
        <v>90</v>
      </c>
      <c r="D10">
        <v>8.3057421945327157</v>
      </c>
    </row>
    <row r="11" spans="1:4" x14ac:dyDescent="0.25">
      <c r="B11" t="s">
        <v>2265</v>
      </c>
      <c r="C11">
        <v>200</v>
      </c>
      <c r="D11">
        <v>3.0103278296324301</v>
      </c>
    </row>
    <row r="12" spans="1:4" x14ac:dyDescent="0.25">
      <c r="B12" t="s">
        <v>2266</v>
      </c>
      <c r="C12">
        <v>3</v>
      </c>
      <c r="D12">
        <v>73.543596270314268</v>
      </c>
    </row>
    <row r="13" spans="1:4" x14ac:dyDescent="0.25">
      <c r="B13" t="s">
        <v>2267</v>
      </c>
      <c r="C13">
        <v>28</v>
      </c>
      <c r="D13">
        <v>66.093326182615357</v>
      </c>
    </row>
    <row r="14" spans="1:4" x14ac:dyDescent="0.25">
      <c r="B14" t="s">
        <v>2268</v>
      </c>
      <c r="C14">
        <v>20</v>
      </c>
      <c r="D14">
        <v>36.058924742061301</v>
      </c>
    </row>
    <row r="15" spans="1:4" x14ac:dyDescent="0.25">
      <c r="B15" t="s">
        <v>2269</v>
      </c>
      <c r="C15">
        <v>0</v>
      </c>
      <c r="D15">
        <v>64.061252245198062</v>
      </c>
    </row>
    <row r="16" spans="1:4" x14ac:dyDescent="0.25">
      <c r="B16" t="s">
        <v>2270</v>
      </c>
      <c r="C16">
        <v>14</v>
      </c>
      <c r="D16">
        <v>12.966490309956502</v>
      </c>
    </row>
    <row r="17" spans="2:4" x14ac:dyDescent="0.25">
      <c r="B17" t="s">
        <v>2271</v>
      </c>
      <c r="C17">
        <v>2</v>
      </c>
      <c r="D17">
        <v>32.059136423138966</v>
      </c>
    </row>
    <row r="18" spans="2:4" x14ac:dyDescent="0.25">
      <c r="B18" t="s">
        <v>2260</v>
      </c>
      <c r="C18">
        <v>9</v>
      </c>
      <c r="D18">
        <v>6.6973309168817154</v>
      </c>
    </row>
    <row r="19" spans="2:4" x14ac:dyDescent="0.25">
      <c r="B19" t="s">
        <v>2261</v>
      </c>
      <c r="C19">
        <v>64</v>
      </c>
      <c r="D19">
        <v>59.665611769800854</v>
      </c>
    </row>
    <row r="20" spans="2:4" x14ac:dyDescent="0.25">
      <c r="B20" t="s">
        <v>2262</v>
      </c>
      <c r="C20">
        <v>23</v>
      </c>
      <c r="D20">
        <v>2.4729540424478826</v>
      </c>
    </row>
    <row r="21" spans="2:4" x14ac:dyDescent="0.25">
      <c r="B21" t="s">
        <v>2263</v>
      </c>
      <c r="C21">
        <v>12</v>
      </c>
      <c r="D21">
        <v>65.59931376315977</v>
      </c>
    </row>
    <row r="22" spans="2:4" x14ac:dyDescent="0.25">
      <c r="B22" t="s">
        <v>2260</v>
      </c>
      <c r="C22">
        <v>101</v>
      </c>
      <c r="D22">
        <v>89.752192806650726</v>
      </c>
    </row>
    <row r="23" spans="2:4" x14ac:dyDescent="0.25">
      <c r="B23" t="s">
        <v>2261</v>
      </c>
      <c r="C23">
        <v>15</v>
      </c>
      <c r="D23">
        <v>29.662738663144559</v>
      </c>
    </row>
    <row r="24" spans="2:4" x14ac:dyDescent="0.25">
      <c r="B24" t="s">
        <v>2262</v>
      </c>
      <c r="C24">
        <v>231</v>
      </c>
      <c r="D24">
        <v>152</v>
      </c>
    </row>
    <row r="25" spans="2:4" x14ac:dyDescent="0.25">
      <c r="B25" t="s">
        <v>2263</v>
      </c>
      <c r="C25">
        <v>20</v>
      </c>
      <c r="D25">
        <v>75.014961430571574</v>
      </c>
    </row>
    <row r="26" spans="2:4" x14ac:dyDescent="0.25">
      <c r="B26" t="s">
        <v>2264</v>
      </c>
      <c r="C26">
        <v>90</v>
      </c>
      <c r="D26">
        <v>8.3057421945327157</v>
      </c>
    </row>
    <row r="27" spans="2:4" x14ac:dyDescent="0.25">
      <c r="B27" t="s">
        <v>2265</v>
      </c>
      <c r="C27">
        <v>200</v>
      </c>
      <c r="D27">
        <v>3.0103278296324301</v>
      </c>
    </row>
    <row r="28" spans="2:4" x14ac:dyDescent="0.25">
      <c r="B28" t="s">
        <v>2266</v>
      </c>
      <c r="C28">
        <v>3</v>
      </c>
      <c r="D28">
        <v>73.543596270314268</v>
      </c>
    </row>
    <row r="29" spans="2:4" x14ac:dyDescent="0.25">
      <c r="B29" t="s">
        <v>2267</v>
      </c>
      <c r="C29">
        <v>28</v>
      </c>
      <c r="D29">
        <v>66.093326182615357</v>
      </c>
    </row>
    <row r="30" spans="2:4" x14ac:dyDescent="0.25">
      <c r="B30" t="s">
        <v>2268</v>
      </c>
      <c r="C30">
        <v>20</v>
      </c>
      <c r="D30">
        <v>36.058924742061301</v>
      </c>
    </row>
    <row r="31" spans="2:4" x14ac:dyDescent="0.25">
      <c r="B31" t="s">
        <v>2269</v>
      </c>
      <c r="C31">
        <v>0</v>
      </c>
      <c r="D31">
        <v>64.061252245198062</v>
      </c>
    </row>
    <row r="32" spans="2:4" x14ac:dyDescent="0.25">
      <c r="B32" t="s">
        <v>2270</v>
      </c>
      <c r="C32">
        <v>14</v>
      </c>
      <c r="D32">
        <v>12.966490309956502</v>
      </c>
    </row>
    <row r="33" spans="2:4" x14ac:dyDescent="0.25">
      <c r="B33" t="s">
        <v>2271</v>
      </c>
      <c r="C33">
        <v>2</v>
      </c>
      <c r="D33">
        <v>32.059136423138966</v>
      </c>
    </row>
    <row r="34" spans="2:4" x14ac:dyDescent="0.25">
      <c r="B34" t="s">
        <v>2260</v>
      </c>
      <c r="C34">
        <v>9</v>
      </c>
      <c r="D34">
        <v>6.6973309168817154</v>
      </c>
    </row>
    <row r="35" spans="2:4" x14ac:dyDescent="0.25">
      <c r="B35" t="s">
        <v>2261</v>
      </c>
      <c r="C35">
        <v>64</v>
      </c>
      <c r="D35">
        <v>59.665611769800854</v>
      </c>
    </row>
    <row r="36" spans="2:4" x14ac:dyDescent="0.25">
      <c r="B36" t="s">
        <v>2262</v>
      </c>
      <c r="C36">
        <v>23</v>
      </c>
      <c r="D36">
        <v>2.4729540424478826</v>
      </c>
    </row>
    <row r="37" spans="2:4" x14ac:dyDescent="0.25">
      <c r="B37" t="s">
        <v>2263</v>
      </c>
      <c r="C37">
        <v>12</v>
      </c>
      <c r="D37">
        <v>65.59931376315977</v>
      </c>
    </row>
    <row r="38" spans="2:4" x14ac:dyDescent="0.25">
      <c r="B38" t="s">
        <v>2260</v>
      </c>
      <c r="C38">
        <v>101</v>
      </c>
      <c r="D38">
        <v>89.752192806650726</v>
      </c>
    </row>
    <row r="39" spans="2:4" x14ac:dyDescent="0.25">
      <c r="B39" t="s">
        <v>2261</v>
      </c>
      <c r="C39">
        <v>15</v>
      </c>
      <c r="D39">
        <v>29.662738663144559</v>
      </c>
    </row>
    <row r="40" spans="2:4" x14ac:dyDescent="0.25">
      <c r="B40" t="s">
        <v>2262</v>
      </c>
      <c r="C40">
        <v>231</v>
      </c>
      <c r="D40">
        <v>152</v>
      </c>
    </row>
    <row r="41" spans="2:4" x14ac:dyDescent="0.25">
      <c r="B41" t="s">
        <v>2263</v>
      </c>
      <c r="C41">
        <v>20</v>
      </c>
      <c r="D41">
        <v>75.014961430571574</v>
      </c>
    </row>
    <row r="42" spans="2:4" x14ac:dyDescent="0.25">
      <c r="B42" t="s">
        <v>2264</v>
      </c>
      <c r="C42">
        <v>90</v>
      </c>
      <c r="D42">
        <v>8.3057421945327157</v>
      </c>
    </row>
    <row r="43" spans="2:4" x14ac:dyDescent="0.25">
      <c r="B43" t="s">
        <v>2265</v>
      </c>
      <c r="C43">
        <v>200</v>
      </c>
      <c r="D43">
        <v>3.0103278296324301</v>
      </c>
    </row>
    <row r="44" spans="2:4" x14ac:dyDescent="0.25">
      <c r="B44" t="s">
        <v>2266</v>
      </c>
      <c r="C44">
        <v>3</v>
      </c>
      <c r="D44">
        <v>73.543596270314268</v>
      </c>
    </row>
    <row r="45" spans="2:4" x14ac:dyDescent="0.25">
      <c r="B45" t="s">
        <v>2267</v>
      </c>
      <c r="C45">
        <v>28</v>
      </c>
      <c r="D45">
        <v>66.093326182615357</v>
      </c>
    </row>
    <row r="46" spans="2:4" x14ac:dyDescent="0.25">
      <c r="B46" t="s">
        <v>2268</v>
      </c>
      <c r="C46">
        <v>20</v>
      </c>
      <c r="D46">
        <v>36.058924742061301</v>
      </c>
    </row>
    <row r="47" spans="2:4" x14ac:dyDescent="0.25">
      <c r="B47" t="s">
        <v>2269</v>
      </c>
      <c r="C47">
        <v>0</v>
      </c>
      <c r="D47">
        <v>64.061252245198062</v>
      </c>
    </row>
    <row r="48" spans="2:4" x14ac:dyDescent="0.25">
      <c r="B48" t="s">
        <v>2270</v>
      </c>
      <c r="C48">
        <v>14</v>
      </c>
      <c r="D48">
        <v>12.966490309956502</v>
      </c>
    </row>
    <row r="49" spans="2:4" x14ac:dyDescent="0.25">
      <c r="B49" t="s">
        <v>2271</v>
      </c>
      <c r="C49">
        <v>2</v>
      </c>
      <c r="D49">
        <v>32.059136423138966</v>
      </c>
    </row>
    <row r="50" spans="2:4" x14ac:dyDescent="0.25">
      <c r="B50" t="s">
        <v>2260</v>
      </c>
      <c r="C50">
        <v>9</v>
      </c>
      <c r="D50">
        <v>6.6973309168817154</v>
      </c>
    </row>
    <row r="51" spans="2:4" x14ac:dyDescent="0.25">
      <c r="B51" t="s">
        <v>2261</v>
      </c>
      <c r="C51">
        <v>64</v>
      </c>
      <c r="D51">
        <v>59.665611769800854</v>
      </c>
    </row>
    <row r="52" spans="2:4" x14ac:dyDescent="0.25">
      <c r="B52" t="s">
        <v>2262</v>
      </c>
      <c r="C52">
        <v>23</v>
      </c>
      <c r="D52">
        <v>2.4729540424478826</v>
      </c>
    </row>
    <row r="53" spans="2:4" x14ac:dyDescent="0.25">
      <c r="B53" t="s">
        <v>2263</v>
      </c>
      <c r="C53">
        <v>12</v>
      </c>
      <c r="D53">
        <v>65.59931376315977</v>
      </c>
    </row>
    <row r="54" spans="2:4" x14ac:dyDescent="0.25">
      <c r="B54" t="s">
        <v>2260</v>
      </c>
      <c r="C54">
        <v>101</v>
      </c>
      <c r="D54">
        <v>89.752192806650726</v>
      </c>
    </row>
    <row r="55" spans="2:4" x14ac:dyDescent="0.25">
      <c r="B55" t="s">
        <v>2261</v>
      </c>
      <c r="C55">
        <v>15</v>
      </c>
      <c r="D55">
        <v>29.662738663144559</v>
      </c>
    </row>
    <row r="56" spans="2:4" x14ac:dyDescent="0.25">
      <c r="B56" t="s">
        <v>2262</v>
      </c>
      <c r="C56">
        <v>231</v>
      </c>
      <c r="D56">
        <v>152</v>
      </c>
    </row>
    <row r="57" spans="2:4" x14ac:dyDescent="0.25">
      <c r="B57" t="s">
        <v>2263</v>
      </c>
      <c r="C57">
        <v>20</v>
      </c>
      <c r="D57">
        <v>75.014961430571574</v>
      </c>
    </row>
    <row r="58" spans="2:4" x14ac:dyDescent="0.25">
      <c r="B58" t="s">
        <v>2264</v>
      </c>
      <c r="C58">
        <v>90</v>
      </c>
      <c r="D58">
        <v>8.3057421945327157</v>
      </c>
    </row>
    <row r="59" spans="2:4" x14ac:dyDescent="0.25">
      <c r="B59" t="s">
        <v>2265</v>
      </c>
      <c r="C59">
        <v>200</v>
      </c>
      <c r="D59">
        <v>3.0103278296324301</v>
      </c>
    </row>
    <row r="60" spans="2:4" x14ac:dyDescent="0.25">
      <c r="B60" t="s">
        <v>2266</v>
      </c>
      <c r="C60">
        <v>3</v>
      </c>
      <c r="D60">
        <v>73.543596270314268</v>
      </c>
    </row>
    <row r="61" spans="2:4" x14ac:dyDescent="0.25">
      <c r="B61" t="s">
        <v>2267</v>
      </c>
      <c r="C61">
        <v>28</v>
      </c>
      <c r="D61">
        <v>66.093326182615357</v>
      </c>
    </row>
    <row r="62" spans="2:4" x14ac:dyDescent="0.25">
      <c r="B62" t="s">
        <v>2268</v>
      </c>
      <c r="C62">
        <v>20</v>
      </c>
      <c r="D62">
        <v>36.058924742061301</v>
      </c>
    </row>
    <row r="63" spans="2:4" x14ac:dyDescent="0.25">
      <c r="B63" t="s">
        <v>2269</v>
      </c>
      <c r="C63">
        <v>0</v>
      </c>
      <c r="D63">
        <v>64.061252245198062</v>
      </c>
    </row>
    <row r="64" spans="2:4" x14ac:dyDescent="0.25">
      <c r="B64" t="s">
        <v>2270</v>
      </c>
      <c r="C64">
        <v>14</v>
      </c>
      <c r="D64">
        <v>12.966490309956502</v>
      </c>
    </row>
    <row r="65" spans="2:4" x14ac:dyDescent="0.25">
      <c r="B65" t="s">
        <v>2271</v>
      </c>
      <c r="C65">
        <v>2</v>
      </c>
      <c r="D65">
        <v>32.059136423138966</v>
      </c>
    </row>
    <row r="66" spans="2:4" x14ac:dyDescent="0.25">
      <c r="B66" t="s">
        <v>2260</v>
      </c>
      <c r="C66">
        <v>9</v>
      </c>
      <c r="D66">
        <v>6.6973309168817154</v>
      </c>
    </row>
    <row r="67" spans="2:4" x14ac:dyDescent="0.25">
      <c r="B67" t="s">
        <v>2261</v>
      </c>
      <c r="C67">
        <v>64</v>
      </c>
      <c r="D67">
        <v>59.665611769800854</v>
      </c>
    </row>
    <row r="68" spans="2:4" x14ac:dyDescent="0.25">
      <c r="B68" t="s">
        <v>2262</v>
      </c>
      <c r="C68">
        <v>23</v>
      </c>
      <c r="D68">
        <v>2.4729540424478826</v>
      </c>
    </row>
    <row r="69" spans="2:4" x14ac:dyDescent="0.25">
      <c r="B69" t="s">
        <v>2263</v>
      </c>
      <c r="C69">
        <v>12</v>
      </c>
      <c r="D69">
        <v>65.59931376315977</v>
      </c>
    </row>
    <row r="70" spans="2:4" x14ac:dyDescent="0.25">
      <c r="B70" t="s">
        <v>2260</v>
      </c>
      <c r="C70">
        <v>101</v>
      </c>
      <c r="D70">
        <v>89.752192806650726</v>
      </c>
    </row>
    <row r="71" spans="2:4" x14ac:dyDescent="0.25">
      <c r="B71" t="s">
        <v>2261</v>
      </c>
      <c r="C71">
        <v>15</v>
      </c>
      <c r="D71">
        <v>29.662738663144559</v>
      </c>
    </row>
    <row r="72" spans="2:4" x14ac:dyDescent="0.25">
      <c r="B72" t="s">
        <v>2262</v>
      </c>
      <c r="C72">
        <v>231</v>
      </c>
      <c r="D72">
        <v>152</v>
      </c>
    </row>
    <row r="73" spans="2:4" x14ac:dyDescent="0.25">
      <c r="B73" t="s">
        <v>2263</v>
      </c>
      <c r="C73">
        <v>20</v>
      </c>
      <c r="D73">
        <v>75.014961430571574</v>
      </c>
    </row>
    <row r="74" spans="2:4" x14ac:dyDescent="0.25">
      <c r="B74" t="s">
        <v>2264</v>
      </c>
      <c r="C74">
        <v>90</v>
      </c>
      <c r="D74">
        <v>8.3057421945327157</v>
      </c>
    </row>
    <row r="75" spans="2:4" x14ac:dyDescent="0.25">
      <c r="B75" t="s">
        <v>2265</v>
      </c>
      <c r="C75">
        <v>200</v>
      </c>
      <c r="D75">
        <v>3.0103278296324301</v>
      </c>
    </row>
    <row r="76" spans="2:4" x14ac:dyDescent="0.25">
      <c r="B76" t="s">
        <v>2266</v>
      </c>
      <c r="C76">
        <v>3</v>
      </c>
      <c r="D76">
        <v>73.543596270314268</v>
      </c>
    </row>
    <row r="77" spans="2:4" x14ac:dyDescent="0.25">
      <c r="B77" t="s">
        <v>2267</v>
      </c>
      <c r="C77">
        <v>28</v>
      </c>
      <c r="D77">
        <v>66.093326182615357</v>
      </c>
    </row>
    <row r="78" spans="2:4" x14ac:dyDescent="0.25">
      <c r="B78" t="s">
        <v>2268</v>
      </c>
      <c r="C78">
        <v>20</v>
      </c>
      <c r="D78">
        <v>36.058924742061301</v>
      </c>
    </row>
    <row r="79" spans="2:4" x14ac:dyDescent="0.25">
      <c r="B79" t="s">
        <v>2269</v>
      </c>
      <c r="C79">
        <v>0</v>
      </c>
      <c r="D79">
        <v>64.061252245198062</v>
      </c>
    </row>
    <row r="80" spans="2:4" x14ac:dyDescent="0.25">
      <c r="B80" t="s">
        <v>2270</v>
      </c>
      <c r="C80">
        <v>14</v>
      </c>
      <c r="D80">
        <v>12.966490309956502</v>
      </c>
    </row>
    <row r="81" spans="2:4" x14ac:dyDescent="0.25">
      <c r="B81" t="s">
        <v>2271</v>
      </c>
      <c r="C81">
        <v>2</v>
      </c>
      <c r="D81">
        <v>32.059136423138966</v>
      </c>
    </row>
    <row r="82" spans="2:4" x14ac:dyDescent="0.25">
      <c r="B82" t="s">
        <v>2260</v>
      </c>
      <c r="C82">
        <v>9</v>
      </c>
      <c r="D82">
        <v>6.6973309168817154</v>
      </c>
    </row>
    <row r="83" spans="2:4" x14ac:dyDescent="0.25">
      <c r="B83" t="s">
        <v>2261</v>
      </c>
      <c r="C83">
        <v>64</v>
      </c>
      <c r="D83">
        <v>59.665611769800854</v>
      </c>
    </row>
    <row r="84" spans="2:4" x14ac:dyDescent="0.25">
      <c r="B84" t="s">
        <v>2262</v>
      </c>
      <c r="C84">
        <v>23</v>
      </c>
      <c r="D84">
        <v>2.4729540424478826</v>
      </c>
    </row>
    <row r="85" spans="2:4" x14ac:dyDescent="0.25">
      <c r="B85" t="s">
        <v>2263</v>
      </c>
      <c r="C85">
        <v>12</v>
      </c>
      <c r="D85">
        <v>65.59931376315977</v>
      </c>
    </row>
    <row r="86" spans="2:4" x14ac:dyDescent="0.25">
      <c r="B86" t="s">
        <v>2260</v>
      </c>
      <c r="C86">
        <v>101</v>
      </c>
      <c r="D86">
        <v>89.752192806650726</v>
      </c>
    </row>
    <row r="87" spans="2:4" x14ac:dyDescent="0.25">
      <c r="B87" t="s">
        <v>2261</v>
      </c>
      <c r="C87">
        <v>15</v>
      </c>
      <c r="D87">
        <v>29.662738663144559</v>
      </c>
    </row>
    <row r="88" spans="2:4" x14ac:dyDescent="0.25">
      <c r="B88" t="s">
        <v>2262</v>
      </c>
      <c r="C88">
        <v>231</v>
      </c>
      <c r="D88">
        <v>152</v>
      </c>
    </row>
    <row r="89" spans="2:4" x14ac:dyDescent="0.25">
      <c r="B89" t="s">
        <v>2263</v>
      </c>
      <c r="C89">
        <v>20</v>
      </c>
      <c r="D89">
        <v>75.014961430571574</v>
      </c>
    </row>
    <row r="90" spans="2:4" x14ac:dyDescent="0.25">
      <c r="B90" t="s">
        <v>2264</v>
      </c>
      <c r="C90">
        <v>90</v>
      </c>
      <c r="D90">
        <v>8.3057421945327157</v>
      </c>
    </row>
    <row r="91" spans="2:4" x14ac:dyDescent="0.25">
      <c r="B91" t="s">
        <v>2265</v>
      </c>
      <c r="C91">
        <v>200</v>
      </c>
      <c r="D91">
        <v>3.0103278296324301</v>
      </c>
    </row>
    <row r="92" spans="2:4" x14ac:dyDescent="0.25">
      <c r="B92" t="s">
        <v>2266</v>
      </c>
      <c r="C92">
        <v>3</v>
      </c>
      <c r="D92">
        <v>73.543596270314268</v>
      </c>
    </row>
    <row r="93" spans="2:4" x14ac:dyDescent="0.25">
      <c r="B93" t="s">
        <v>2267</v>
      </c>
      <c r="C93">
        <v>28</v>
      </c>
      <c r="D93">
        <v>66.093326182615357</v>
      </c>
    </row>
    <row r="94" spans="2:4" x14ac:dyDescent="0.25">
      <c r="B94" t="s">
        <v>2268</v>
      </c>
      <c r="C94">
        <v>20</v>
      </c>
      <c r="D94">
        <v>36.058924742061301</v>
      </c>
    </row>
    <row r="95" spans="2:4" x14ac:dyDescent="0.25">
      <c r="B95" t="s">
        <v>2269</v>
      </c>
      <c r="C95">
        <v>0</v>
      </c>
      <c r="D95">
        <v>64.061252245198062</v>
      </c>
    </row>
    <row r="96" spans="2:4" x14ac:dyDescent="0.25">
      <c r="B96" t="s">
        <v>2270</v>
      </c>
      <c r="C96">
        <v>14</v>
      </c>
      <c r="D96">
        <v>12.966490309956502</v>
      </c>
    </row>
    <row r="97" spans="2:4" x14ac:dyDescent="0.25">
      <c r="B97" t="s">
        <v>2271</v>
      </c>
      <c r="C97">
        <v>2</v>
      </c>
      <c r="D97">
        <v>32.059136423138966</v>
      </c>
    </row>
    <row r="98" spans="2:4" x14ac:dyDescent="0.25">
      <c r="B98" t="s">
        <v>2260</v>
      </c>
      <c r="C98">
        <v>9</v>
      </c>
      <c r="D98">
        <v>6.6973309168817154</v>
      </c>
    </row>
    <row r="99" spans="2:4" x14ac:dyDescent="0.25">
      <c r="B99" t="s">
        <v>2261</v>
      </c>
      <c r="C99">
        <v>64</v>
      </c>
      <c r="D99">
        <v>59.665611769800854</v>
      </c>
    </row>
    <row r="100" spans="2:4" x14ac:dyDescent="0.25">
      <c r="B100" t="s">
        <v>2262</v>
      </c>
      <c r="C100">
        <v>23</v>
      </c>
      <c r="D100">
        <v>2.4729540424478826</v>
      </c>
    </row>
    <row r="101" spans="2:4" x14ac:dyDescent="0.25">
      <c r="B101" t="s">
        <v>2263</v>
      </c>
      <c r="C101">
        <v>12</v>
      </c>
      <c r="D101">
        <v>65.59931376315977</v>
      </c>
    </row>
    <row r="102" spans="2:4" x14ac:dyDescent="0.25">
      <c r="B102" t="s">
        <v>2260</v>
      </c>
      <c r="C102">
        <v>101</v>
      </c>
      <c r="D102">
        <v>89.752192806650726</v>
      </c>
    </row>
    <row r="103" spans="2:4" x14ac:dyDescent="0.25">
      <c r="B103" t="s">
        <v>2261</v>
      </c>
      <c r="C103">
        <v>15</v>
      </c>
      <c r="D103">
        <v>29.662738663144559</v>
      </c>
    </row>
    <row r="104" spans="2:4" x14ac:dyDescent="0.25">
      <c r="B104" t="s">
        <v>2262</v>
      </c>
      <c r="C104">
        <v>231</v>
      </c>
      <c r="D104">
        <v>152</v>
      </c>
    </row>
    <row r="105" spans="2:4" x14ac:dyDescent="0.25">
      <c r="B105" t="s">
        <v>2263</v>
      </c>
      <c r="C105">
        <v>20</v>
      </c>
      <c r="D105">
        <v>75.014961430571574</v>
      </c>
    </row>
    <row r="106" spans="2:4" x14ac:dyDescent="0.25">
      <c r="B106" t="s">
        <v>2264</v>
      </c>
      <c r="C106">
        <v>90</v>
      </c>
      <c r="D106">
        <v>8.3057421945327157</v>
      </c>
    </row>
    <row r="107" spans="2:4" x14ac:dyDescent="0.25">
      <c r="B107" t="s">
        <v>2265</v>
      </c>
      <c r="C107">
        <v>200</v>
      </c>
      <c r="D107">
        <v>3.0103278296324301</v>
      </c>
    </row>
    <row r="108" spans="2:4" x14ac:dyDescent="0.25">
      <c r="B108" t="s">
        <v>2266</v>
      </c>
      <c r="C108">
        <v>3</v>
      </c>
      <c r="D108">
        <v>73.543596270314268</v>
      </c>
    </row>
    <row r="109" spans="2:4" x14ac:dyDescent="0.25">
      <c r="B109" t="s">
        <v>2267</v>
      </c>
      <c r="C109">
        <v>28</v>
      </c>
      <c r="D109">
        <v>66.093326182615357</v>
      </c>
    </row>
    <row r="110" spans="2:4" x14ac:dyDescent="0.25">
      <c r="B110" t="s">
        <v>2268</v>
      </c>
      <c r="C110">
        <v>20</v>
      </c>
      <c r="D110">
        <v>36.058924742061301</v>
      </c>
    </row>
    <row r="111" spans="2:4" x14ac:dyDescent="0.25">
      <c r="B111" t="s">
        <v>2269</v>
      </c>
      <c r="C111">
        <v>0</v>
      </c>
      <c r="D111">
        <v>64.061252245198062</v>
      </c>
    </row>
    <row r="112" spans="2:4" x14ac:dyDescent="0.25">
      <c r="B112" t="s">
        <v>2270</v>
      </c>
      <c r="C112">
        <v>14</v>
      </c>
      <c r="D112">
        <v>12.966490309956502</v>
      </c>
    </row>
    <row r="113" spans="2:4" x14ac:dyDescent="0.25">
      <c r="B113" t="s">
        <v>2271</v>
      </c>
      <c r="C113">
        <v>2</v>
      </c>
      <c r="D113">
        <v>32.059136423138966</v>
      </c>
    </row>
    <row r="114" spans="2:4" x14ac:dyDescent="0.25">
      <c r="B114" t="s">
        <v>2260</v>
      </c>
      <c r="C114">
        <v>9</v>
      </c>
      <c r="D114">
        <v>6.6973309168817154</v>
      </c>
    </row>
    <row r="115" spans="2:4" x14ac:dyDescent="0.25">
      <c r="B115" t="s">
        <v>2261</v>
      </c>
      <c r="C115">
        <v>64</v>
      </c>
      <c r="D115">
        <v>59.665611769800854</v>
      </c>
    </row>
    <row r="116" spans="2:4" x14ac:dyDescent="0.25">
      <c r="B116" t="s">
        <v>2262</v>
      </c>
      <c r="C116">
        <v>23</v>
      </c>
      <c r="D116">
        <v>2.4729540424478826</v>
      </c>
    </row>
    <row r="117" spans="2:4" x14ac:dyDescent="0.25">
      <c r="B117" t="s">
        <v>2263</v>
      </c>
      <c r="C117">
        <v>12</v>
      </c>
      <c r="D117">
        <v>65.59931376315977</v>
      </c>
    </row>
    <row r="118" spans="2:4" x14ac:dyDescent="0.25">
      <c r="B118" t="s">
        <v>2260</v>
      </c>
      <c r="C118">
        <v>101</v>
      </c>
      <c r="D118">
        <v>89.752192806650726</v>
      </c>
    </row>
    <row r="119" spans="2:4" x14ac:dyDescent="0.25">
      <c r="B119" t="s">
        <v>2261</v>
      </c>
      <c r="C119">
        <v>15</v>
      </c>
      <c r="D119">
        <v>29.662738663144559</v>
      </c>
    </row>
    <row r="120" spans="2:4" x14ac:dyDescent="0.25">
      <c r="B120" t="s">
        <v>2262</v>
      </c>
      <c r="C120">
        <v>231</v>
      </c>
      <c r="D120">
        <v>152</v>
      </c>
    </row>
    <row r="121" spans="2:4" x14ac:dyDescent="0.25">
      <c r="B121" t="s">
        <v>2263</v>
      </c>
      <c r="C121">
        <v>20</v>
      </c>
      <c r="D121">
        <v>75.014961430571574</v>
      </c>
    </row>
    <row r="122" spans="2:4" x14ac:dyDescent="0.25">
      <c r="B122" t="s">
        <v>2264</v>
      </c>
      <c r="C122">
        <v>90</v>
      </c>
      <c r="D122">
        <v>8.3057421945327157</v>
      </c>
    </row>
    <row r="123" spans="2:4" x14ac:dyDescent="0.25">
      <c r="B123" t="s">
        <v>2265</v>
      </c>
      <c r="C123">
        <v>200</v>
      </c>
      <c r="D123">
        <v>3.0103278296324301</v>
      </c>
    </row>
    <row r="124" spans="2:4" x14ac:dyDescent="0.25">
      <c r="B124" t="s">
        <v>2266</v>
      </c>
      <c r="C124">
        <v>3</v>
      </c>
      <c r="D124">
        <v>73.543596270314268</v>
      </c>
    </row>
    <row r="125" spans="2:4" x14ac:dyDescent="0.25">
      <c r="B125" t="s">
        <v>2267</v>
      </c>
      <c r="C125">
        <v>28</v>
      </c>
      <c r="D125">
        <v>66.093326182615357</v>
      </c>
    </row>
    <row r="126" spans="2:4" x14ac:dyDescent="0.25">
      <c r="B126" t="s">
        <v>2268</v>
      </c>
      <c r="C126">
        <v>20</v>
      </c>
      <c r="D126">
        <v>36.058924742061301</v>
      </c>
    </row>
    <row r="127" spans="2:4" x14ac:dyDescent="0.25">
      <c r="B127" t="s">
        <v>2269</v>
      </c>
      <c r="C127">
        <v>0</v>
      </c>
      <c r="D127">
        <v>64.061252245198062</v>
      </c>
    </row>
    <row r="128" spans="2:4" x14ac:dyDescent="0.25">
      <c r="B128" t="s">
        <v>2270</v>
      </c>
      <c r="C128">
        <v>14</v>
      </c>
      <c r="D128">
        <v>12.966490309956502</v>
      </c>
    </row>
    <row r="129" spans="2:4" x14ac:dyDescent="0.25">
      <c r="B129" t="s">
        <v>2271</v>
      </c>
      <c r="C129">
        <v>2</v>
      </c>
      <c r="D129">
        <v>32.059136423138966</v>
      </c>
    </row>
    <row r="130" spans="2:4" x14ac:dyDescent="0.25">
      <c r="B130" t="s">
        <v>2260</v>
      </c>
      <c r="C130">
        <v>9</v>
      </c>
      <c r="D130">
        <v>6.6973309168817154</v>
      </c>
    </row>
    <row r="131" spans="2:4" x14ac:dyDescent="0.25">
      <c r="B131" t="s">
        <v>2261</v>
      </c>
      <c r="C131">
        <v>64</v>
      </c>
      <c r="D131">
        <v>59.665611769800854</v>
      </c>
    </row>
    <row r="132" spans="2:4" x14ac:dyDescent="0.25">
      <c r="B132" t="s">
        <v>2262</v>
      </c>
      <c r="C132">
        <v>23</v>
      </c>
      <c r="D132">
        <v>2.4729540424478826</v>
      </c>
    </row>
    <row r="133" spans="2:4" x14ac:dyDescent="0.25">
      <c r="B133" t="s">
        <v>2263</v>
      </c>
      <c r="C133">
        <v>12</v>
      </c>
      <c r="D133">
        <v>65.59931376315977</v>
      </c>
    </row>
    <row r="134" spans="2:4" x14ac:dyDescent="0.25">
      <c r="B134" t="s">
        <v>2260</v>
      </c>
      <c r="C134">
        <v>101</v>
      </c>
      <c r="D134">
        <v>89.752192806650726</v>
      </c>
    </row>
    <row r="135" spans="2:4" x14ac:dyDescent="0.25">
      <c r="B135" t="s">
        <v>2261</v>
      </c>
      <c r="C135">
        <v>15</v>
      </c>
      <c r="D135">
        <v>29.662738663144559</v>
      </c>
    </row>
    <row r="136" spans="2:4" x14ac:dyDescent="0.25">
      <c r="B136" t="s">
        <v>2262</v>
      </c>
      <c r="C136">
        <v>231</v>
      </c>
      <c r="D136">
        <v>152</v>
      </c>
    </row>
    <row r="137" spans="2:4" x14ac:dyDescent="0.25">
      <c r="B137" t="s">
        <v>2263</v>
      </c>
      <c r="C137">
        <v>20</v>
      </c>
      <c r="D137">
        <v>75.014961430571574</v>
      </c>
    </row>
    <row r="138" spans="2:4" x14ac:dyDescent="0.25">
      <c r="B138" t="s">
        <v>2264</v>
      </c>
      <c r="C138">
        <v>90</v>
      </c>
      <c r="D138">
        <v>8.3057421945327157</v>
      </c>
    </row>
    <row r="139" spans="2:4" x14ac:dyDescent="0.25">
      <c r="B139" t="s">
        <v>2265</v>
      </c>
      <c r="C139">
        <v>200</v>
      </c>
      <c r="D139">
        <v>3.0103278296324301</v>
      </c>
    </row>
    <row r="140" spans="2:4" x14ac:dyDescent="0.25">
      <c r="B140" t="s">
        <v>2266</v>
      </c>
      <c r="C140">
        <v>3</v>
      </c>
      <c r="D140">
        <v>73.543596270314268</v>
      </c>
    </row>
    <row r="141" spans="2:4" x14ac:dyDescent="0.25">
      <c r="B141" t="s">
        <v>2267</v>
      </c>
      <c r="C141">
        <v>28</v>
      </c>
      <c r="D141">
        <v>66.093326182615357</v>
      </c>
    </row>
    <row r="142" spans="2:4" x14ac:dyDescent="0.25">
      <c r="B142" t="s">
        <v>2268</v>
      </c>
      <c r="C142">
        <v>20</v>
      </c>
      <c r="D142">
        <v>36.058924742061301</v>
      </c>
    </row>
    <row r="143" spans="2:4" x14ac:dyDescent="0.25">
      <c r="B143" t="s">
        <v>2269</v>
      </c>
      <c r="C143">
        <v>0</v>
      </c>
      <c r="D143">
        <v>64.061252245198062</v>
      </c>
    </row>
    <row r="144" spans="2:4" x14ac:dyDescent="0.25">
      <c r="B144" t="s">
        <v>2270</v>
      </c>
      <c r="C144">
        <v>14</v>
      </c>
      <c r="D144">
        <v>12.966490309956502</v>
      </c>
    </row>
    <row r="145" spans="2:4" x14ac:dyDescent="0.25">
      <c r="B145" t="s">
        <v>2271</v>
      </c>
      <c r="C145">
        <v>2</v>
      </c>
      <c r="D145">
        <v>32.059136423138966</v>
      </c>
    </row>
    <row r="146" spans="2:4" x14ac:dyDescent="0.25">
      <c r="B146" t="s">
        <v>2260</v>
      </c>
      <c r="C146">
        <v>9</v>
      </c>
      <c r="D146">
        <v>6.6973309168817154</v>
      </c>
    </row>
    <row r="147" spans="2:4" x14ac:dyDescent="0.25">
      <c r="B147" t="s">
        <v>2261</v>
      </c>
      <c r="C147">
        <v>64</v>
      </c>
      <c r="D147">
        <v>59.665611769800854</v>
      </c>
    </row>
    <row r="148" spans="2:4" x14ac:dyDescent="0.25">
      <c r="B148" t="s">
        <v>2262</v>
      </c>
      <c r="C148">
        <v>23</v>
      </c>
      <c r="D148">
        <v>2.4729540424478826</v>
      </c>
    </row>
    <row r="149" spans="2:4" x14ac:dyDescent="0.25">
      <c r="B149" t="s">
        <v>2263</v>
      </c>
      <c r="C149">
        <v>12</v>
      </c>
      <c r="D149">
        <v>65.59931376315977</v>
      </c>
    </row>
    <row r="150" spans="2:4" x14ac:dyDescent="0.25">
      <c r="B150" t="s">
        <v>2260</v>
      </c>
      <c r="C150">
        <v>101</v>
      </c>
      <c r="D150">
        <v>89.752192806650726</v>
      </c>
    </row>
    <row r="151" spans="2:4" x14ac:dyDescent="0.25">
      <c r="B151" t="s">
        <v>2261</v>
      </c>
      <c r="C151">
        <v>15</v>
      </c>
      <c r="D151">
        <v>29.662738663144559</v>
      </c>
    </row>
    <row r="152" spans="2:4" x14ac:dyDescent="0.25">
      <c r="B152" t="s">
        <v>2262</v>
      </c>
      <c r="C152">
        <v>231</v>
      </c>
      <c r="D152">
        <v>152</v>
      </c>
    </row>
    <row r="153" spans="2:4" x14ac:dyDescent="0.25">
      <c r="B153" t="s">
        <v>2263</v>
      </c>
      <c r="C153">
        <v>20</v>
      </c>
      <c r="D153">
        <v>75.014961430571574</v>
      </c>
    </row>
    <row r="154" spans="2:4" x14ac:dyDescent="0.25">
      <c r="B154" t="s">
        <v>2264</v>
      </c>
      <c r="C154">
        <v>90</v>
      </c>
      <c r="D154">
        <v>8.3057421945327157</v>
      </c>
    </row>
    <row r="155" spans="2:4" x14ac:dyDescent="0.25">
      <c r="B155" t="s">
        <v>2265</v>
      </c>
      <c r="C155">
        <v>200</v>
      </c>
      <c r="D155">
        <v>3.0103278296324301</v>
      </c>
    </row>
    <row r="156" spans="2:4" x14ac:dyDescent="0.25">
      <c r="B156" t="s">
        <v>2266</v>
      </c>
      <c r="C156">
        <v>3</v>
      </c>
      <c r="D156">
        <v>73.543596270314268</v>
      </c>
    </row>
    <row r="157" spans="2:4" x14ac:dyDescent="0.25">
      <c r="B157" t="s">
        <v>2267</v>
      </c>
      <c r="C157">
        <v>28</v>
      </c>
      <c r="D157">
        <v>66.093326182615357</v>
      </c>
    </row>
    <row r="158" spans="2:4" x14ac:dyDescent="0.25">
      <c r="B158" t="s">
        <v>2268</v>
      </c>
      <c r="C158">
        <v>20</v>
      </c>
      <c r="D158">
        <v>36.058924742061301</v>
      </c>
    </row>
    <row r="159" spans="2:4" x14ac:dyDescent="0.25">
      <c r="B159" t="s">
        <v>2269</v>
      </c>
      <c r="C159">
        <v>0</v>
      </c>
      <c r="D159">
        <v>64.061252245198062</v>
      </c>
    </row>
    <row r="160" spans="2:4" x14ac:dyDescent="0.25">
      <c r="B160" t="s">
        <v>2270</v>
      </c>
      <c r="C160">
        <v>14</v>
      </c>
      <c r="D160">
        <v>12.966490309956502</v>
      </c>
    </row>
    <row r="161" spans="2:4" x14ac:dyDescent="0.25">
      <c r="B161" t="s">
        <v>2271</v>
      </c>
      <c r="C161">
        <v>2</v>
      </c>
      <c r="D161">
        <v>32.059136423138966</v>
      </c>
    </row>
    <row r="162" spans="2:4" x14ac:dyDescent="0.25">
      <c r="B162" t="s">
        <v>2260</v>
      </c>
      <c r="C162">
        <v>9</v>
      </c>
      <c r="D162">
        <v>6.6973309168817154</v>
      </c>
    </row>
    <row r="163" spans="2:4" x14ac:dyDescent="0.25">
      <c r="B163" t="s">
        <v>2261</v>
      </c>
      <c r="C163">
        <v>64</v>
      </c>
      <c r="D163">
        <v>59.665611769800854</v>
      </c>
    </row>
    <row r="164" spans="2:4" x14ac:dyDescent="0.25">
      <c r="B164" t="s">
        <v>2262</v>
      </c>
      <c r="C164">
        <v>23</v>
      </c>
      <c r="D164">
        <v>2.4729540424478826</v>
      </c>
    </row>
    <row r="165" spans="2:4" x14ac:dyDescent="0.25">
      <c r="B165" t="s">
        <v>2263</v>
      </c>
      <c r="C165">
        <v>12</v>
      </c>
      <c r="D165">
        <v>65.59931376315977</v>
      </c>
    </row>
    <row r="166" spans="2:4" x14ac:dyDescent="0.25">
      <c r="B166" t="s">
        <v>2260</v>
      </c>
      <c r="C166">
        <v>101</v>
      </c>
      <c r="D166">
        <v>89.752192806650726</v>
      </c>
    </row>
    <row r="167" spans="2:4" x14ac:dyDescent="0.25">
      <c r="B167" t="s">
        <v>2261</v>
      </c>
      <c r="C167">
        <v>15</v>
      </c>
      <c r="D167">
        <v>29.662738663144559</v>
      </c>
    </row>
    <row r="168" spans="2:4" x14ac:dyDescent="0.25">
      <c r="B168" t="s">
        <v>2262</v>
      </c>
      <c r="C168">
        <v>231</v>
      </c>
      <c r="D168">
        <v>152</v>
      </c>
    </row>
    <row r="169" spans="2:4" x14ac:dyDescent="0.25">
      <c r="B169" t="s">
        <v>2263</v>
      </c>
      <c r="C169">
        <v>20</v>
      </c>
      <c r="D169">
        <v>75.014961430571574</v>
      </c>
    </row>
    <row r="170" spans="2:4" x14ac:dyDescent="0.25">
      <c r="B170" t="s">
        <v>2264</v>
      </c>
      <c r="C170">
        <v>90</v>
      </c>
      <c r="D170">
        <v>8.3057421945327157</v>
      </c>
    </row>
    <row r="171" spans="2:4" x14ac:dyDescent="0.25">
      <c r="B171" t="s">
        <v>2265</v>
      </c>
      <c r="C171">
        <v>200</v>
      </c>
      <c r="D171">
        <v>3.0103278296324301</v>
      </c>
    </row>
    <row r="172" spans="2:4" x14ac:dyDescent="0.25">
      <c r="B172" t="s">
        <v>2266</v>
      </c>
      <c r="C172">
        <v>3</v>
      </c>
      <c r="D172">
        <v>73.543596270314268</v>
      </c>
    </row>
    <row r="173" spans="2:4" x14ac:dyDescent="0.25">
      <c r="B173" t="s">
        <v>2267</v>
      </c>
      <c r="C173">
        <v>28</v>
      </c>
      <c r="D173">
        <v>66.093326182615357</v>
      </c>
    </row>
    <row r="174" spans="2:4" x14ac:dyDescent="0.25">
      <c r="B174" t="s">
        <v>2268</v>
      </c>
      <c r="C174">
        <v>20</v>
      </c>
      <c r="D174">
        <v>36.058924742061301</v>
      </c>
    </row>
    <row r="175" spans="2:4" x14ac:dyDescent="0.25">
      <c r="B175" t="s">
        <v>2269</v>
      </c>
      <c r="C175">
        <v>0</v>
      </c>
      <c r="D175">
        <v>64.061252245198062</v>
      </c>
    </row>
    <row r="176" spans="2:4" x14ac:dyDescent="0.25">
      <c r="B176" t="s">
        <v>2270</v>
      </c>
      <c r="C176">
        <v>14</v>
      </c>
      <c r="D176">
        <v>12.966490309956502</v>
      </c>
    </row>
    <row r="177" spans="2:4" x14ac:dyDescent="0.25">
      <c r="B177" t="s">
        <v>2271</v>
      </c>
      <c r="C177">
        <v>2</v>
      </c>
      <c r="D177">
        <v>32.059136423138966</v>
      </c>
    </row>
    <row r="178" spans="2:4" x14ac:dyDescent="0.25">
      <c r="B178" t="s">
        <v>2260</v>
      </c>
      <c r="C178">
        <v>9</v>
      </c>
      <c r="D178">
        <v>6.6973309168817154</v>
      </c>
    </row>
    <row r="179" spans="2:4" x14ac:dyDescent="0.25">
      <c r="B179" t="s">
        <v>2261</v>
      </c>
      <c r="C179">
        <v>64</v>
      </c>
      <c r="D179">
        <v>59.665611769800854</v>
      </c>
    </row>
    <row r="180" spans="2:4" x14ac:dyDescent="0.25">
      <c r="B180" t="s">
        <v>2262</v>
      </c>
      <c r="C180">
        <v>23</v>
      </c>
      <c r="D180">
        <v>2.4729540424478826</v>
      </c>
    </row>
    <row r="181" spans="2:4" x14ac:dyDescent="0.25">
      <c r="B181" t="s">
        <v>2263</v>
      </c>
      <c r="C181">
        <v>12</v>
      </c>
      <c r="D181">
        <v>65.59931376315977</v>
      </c>
    </row>
  </sheetData>
  <pageMargins left="0.70866141732283472" right="0.70866141732283472" top="0.74803149606299213" bottom="0.74803149606299213" header="0.31496062992125984" footer="0.31496062992125984"/>
  <pageSetup paperSize="9" orientation="portrait" horizontalDpi="1200" verticalDpi="1200" r:id="rId1"/>
  <headerFooter>
    <oddFooter>&amp;C&amp;G</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20</vt:i4>
      </vt:variant>
    </vt:vector>
  </HeadingPairs>
  <TitlesOfParts>
    <vt:vector size="41" baseType="lpstr">
      <vt:lpstr>Programme_LibraAudit</vt:lpstr>
      <vt:lpstr>Plan_Session_2_ToDo</vt:lpstr>
      <vt:lpstr>Operateurs</vt:lpstr>
      <vt:lpstr>Racourcis_clavier</vt:lpstr>
      <vt:lpstr>FonctionsExcel</vt:lpstr>
      <vt:lpstr>Feuil1</vt:lpstr>
      <vt:lpstr>Fonctions_Excel_2022</vt:lpstr>
      <vt:lpstr>5</vt:lpstr>
      <vt:lpstr>6</vt:lpstr>
      <vt:lpstr>7</vt:lpstr>
      <vt:lpstr>8</vt:lpstr>
      <vt:lpstr>9</vt:lpstr>
      <vt:lpstr>Participants</vt:lpstr>
      <vt:lpstr>Entetes</vt:lpstr>
      <vt:lpstr>Doublons</vt:lpstr>
      <vt:lpstr>DeConcatener</vt:lpstr>
      <vt:lpstr>Math</vt:lpstr>
      <vt:lpstr>Sans Argument</vt:lpstr>
      <vt:lpstr>Sampling</vt:lpstr>
      <vt:lpstr>Import-txt</vt:lpstr>
      <vt:lpstr>Sparkline</vt:lpstr>
      <vt:lpstr>'7'!CT</vt:lpstr>
      <vt:lpstr>'8'!CT</vt:lpstr>
      <vt:lpstr>'7'!CU</vt:lpstr>
      <vt:lpstr>'8'!CU</vt:lpstr>
      <vt:lpstr>Participants!Diplome</vt:lpstr>
      <vt:lpstr>Emails</vt:lpstr>
      <vt:lpstr>Participants!Genre</vt:lpstr>
      <vt:lpstr>'6'!Impression_des_titres</vt:lpstr>
      <vt:lpstr>'7'!Magasin</vt:lpstr>
      <vt:lpstr>'8'!Magasin</vt:lpstr>
      <vt:lpstr>'7'!nb_erreur</vt:lpstr>
      <vt:lpstr>'8'!nb_erreur</vt:lpstr>
      <vt:lpstr>Participants!NivEx</vt:lpstr>
      <vt:lpstr>'7'!Prdt</vt:lpstr>
      <vt:lpstr>'8'!Prdt</vt:lpstr>
      <vt:lpstr>'7'!Qté</vt:lpstr>
      <vt:lpstr>'8'!Qté</vt:lpstr>
      <vt:lpstr>'7'!Région</vt:lpstr>
      <vt:lpstr>'8'!Région</vt:lpstr>
      <vt:lpstr>Participants!Spec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Fendri Souhir</cp:lastModifiedBy>
  <cp:lastPrinted>2023-05-24T06:41:48Z</cp:lastPrinted>
  <dcterms:created xsi:type="dcterms:W3CDTF">2022-09-28T06:23:53Z</dcterms:created>
  <dcterms:modified xsi:type="dcterms:W3CDTF">2023-05-24T06:42:06Z</dcterms:modified>
</cp:coreProperties>
</file>